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moein\Desktop\ارتقا شغلی\"/>
    </mc:Choice>
  </mc:AlternateContent>
  <xr:revisionPtr revIDLastSave="0" documentId="13_ncr:1_{D13F81BA-57D7-4482-8588-0ECF55B26066}" xr6:coauthVersionLast="47" xr6:coauthVersionMax="47" xr10:uidLastSave="{00000000-0000-0000-0000-000000000000}"/>
  <bookViews>
    <workbookView xWindow="-120" yWindow="-120" windowWidth="20730" windowHeight="11160" firstSheet="1" activeTab="6" xr2:uid="{00000000-000D-0000-FFFF-FFFF00000000}"/>
  </bookViews>
  <sheets>
    <sheet name="جدول امتیازات" sheetId="23" state="hidden" r:id="rId1"/>
    <sheet name="ورود اطلاعات پابه" sheetId="28" r:id="rId2"/>
    <sheet name="خلاصه سوابق" sheetId="26" r:id="rId3"/>
    <sheet name="ش آموزش" sheetId="27" r:id="rId4"/>
    <sheet name="فرم 1-1" sheetId="24" r:id="rId5"/>
    <sheet name="فرم 2-1" sheetId="25" r:id="rId6"/>
    <sheet name="فرم 2" sheetId="22" r:id="rId7"/>
    <sheet name="جدول پیوست 1 عوامل خاص" sheetId="29" r:id="rId8"/>
    <sheet name="راهنما" sheetId="30" r:id="rId9"/>
  </sheets>
  <definedNames>
    <definedName name="_xlnm.Print_Area" localSheetId="0">'جدول امتیازات'!$A$1:$Q$48</definedName>
    <definedName name="_xlnm.Print_Area" localSheetId="7">'جدول پیوست 1 عوامل خاص'!$A$1:$D$68</definedName>
    <definedName name="_xlnm.Print_Area" localSheetId="2">'خلاصه سوابق'!$A$2:$O$55</definedName>
    <definedName name="_xlnm.Print_Area" localSheetId="3">'ش آموزش'!$A$1:$N$73</definedName>
    <definedName name="_xlnm.Print_Area" localSheetId="4">'فرم 1-1'!$A$1:$X$65</definedName>
    <definedName name="_xlnm.Print_Area" localSheetId="6">'فرم 2'!$B$1:$L$76</definedName>
    <definedName name="_xlnm.Print_Area" localSheetId="5">'فرم 2-1'!$A$2:$Y$61</definedName>
    <definedName name="_xlnm.Print_Area" localSheetId="1">'ورود اطلاعات پابه'!$A$1:$N$57</definedName>
    <definedName name="_xlnm.Print_Titles" localSheetId="3">'ش آموزش'!$1:$3</definedName>
    <definedName name="_xlnm.Print_Titles" localSheetId="6">'فرم 2'!$1:$2</definedName>
  </definedNames>
  <calcPr calcId="181029"/>
</workbook>
</file>

<file path=xl/calcChain.xml><?xml version="1.0" encoding="utf-8"?>
<calcChain xmlns="http://schemas.openxmlformats.org/spreadsheetml/2006/main">
  <c r="J11" i="22" l="1"/>
  <c r="J12" i="22"/>
  <c r="J13" i="22"/>
  <c r="J10" i="22"/>
  <c r="B59" i="24" l="1"/>
  <c r="B60" i="24"/>
  <c r="B61" i="24"/>
  <c r="B62" i="24"/>
  <c r="B63" i="24"/>
  <c r="B64" i="24"/>
  <c r="B65" i="24"/>
  <c r="L35" i="22" l="1"/>
  <c r="J33" i="22"/>
  <c r="J32" i="22"/>
  <c r="L32" i="22"/>
  <c r="L33" i="22"/>
  <c r="S8" i="25"/>
  <c r="S9" i="25"/>
  <c r="S10" i="25"/>
  <c r="S11" i="25"/>
  <c r="S12" i="25"/>
  <c r="S13" i="25"/>
  <c r="S14" i="25"/>
  <c r="S7" i="25"/>
  <c r="G11" i="25"/>
  <c r="G8" i="25"/>
  <c r="G9" i="25"/>
  <c r="G10" i="25"/>
  <c r="G7" i="25"/>
  <c r="M12" i="25"/>
  <c r="M13" i="25"/>
  <c r="M14" i="25"/>
  <c r="A9" i="25"/>
  <c r="A10" i="25"/>
  <c r="A11" i="25"/>
  <c r="M7" i="25"/>
  <c r="A8" i="25"/>
  <c r="A7" i="25"/>
  <c r="W59" i="24"/>
  <c r="W60" i="24"/>
  <c r="W61" i="24"/>
  <c r="W62" i="24"/>
  <c r="W63" i="24"/>
  <c r="W64" i="24"/>
  <c r="W65" i="24"/>
  <c r="W58" i="24"/>
  <c r="K59" i="24"/>
  <c r="K60" i="24"/>
  <c r="K61" i="24"/>
  <c r="K62" i="24"/>
  <c r="K63" i="24"/>
  <c r="K64" i="24"/>
  <c r="K65" i="24"/>
  <c r="K58" i="24"/>
  <c r="M59" i="24"/>
  <c r="M60" i="24"/>
  <c r="M61" i="24"/>
  <c r="M62" i="24"/>
  <c r="M63" i="24"/>
  <c r="M64" i="24"/>
  <c r="M65" i="24"/>
  <c r="J34" i="22"/>
  <c r="L34" i="22"/>
  <c r="D65" i="24"/>
  <c r="D59" i="24"/>
  <c r="D60" i="24"/>
  <c r="D61" i="24"/>
  <c r="D62" i="24"/>
  <c r="D63" i="24"/>
  <c r="D64" i="24"/>
  <c r="N16" i="24" l="1"/>
  <c r="R47" i="25"/>
  <c r="R46" i="25"/>
  <c r="R45" i="25"/>
  <c r="R44" i="25"/>
  <c r="R43" i="25"/>
  <c r="O47" i="25"/>
  <c r="O46" i="25"/>
  <c r="O45" i="25"/>
  <c r="O44" i="25"/>
  <c r="O43" i="25"/>
  <c r="J47" i="25"/>
  <c r="J46" i="25"/>
  <c r="J45" i="25"/>
  <c r="J44" i="25"/>
  <c r="J43" i="25"/>
  <c r="C34" i="25"/>
  <c r="C35" i="25"/>
  <c r="C36" i="25"/>
  <c r="C37" i="25"/>
  <c r="C38" i="25"/>
  <c r="C39" i="25"/>
  <c r="C40" i="25"/>
  <c r="C41" i="25"/>
  <c r="C42" i="25"/>
  <c r="C43" i="25"/>
  <c r="C44" i="25"/>
  <c r="C45" i="25"/>
  <c r="C46" i="25"/>
  <c r="C47" i="25"/>
  <c r="J42" i="25"/>
  <c r="O42" i="25"/>
  <c r="R42" i="25"/>
  <c r="H71" i="27"/>
  <c r="S15" i="24" s="1"/>
  <c r="S19" i="24"/>
  <c r="S20" i="24"/>
  <c r="S21" i="24"/>
  <c r="S22" i="24"/>
  <c r="S23" i="24"/>
  <c r="S24" i="24"/>
  <c r="S25" i="24"/>
  <c r="S26" i="24"/>
  <c r="S27" i="24"/>
  <c r="S28" i="24"/>
  <c r="S29" i="24"/>
  <c r="S18" i="24"/>
  <c r="S17" i="24"/>
  <c r="S16" i="24"/>
  <c r="S30" i="24"/>
  <c r="S31" i="24"/>
  <c r="S32" i="24"/>
  <c r="S33" i="24"/>
  <c r="S34" i="24"/>
  <c r="S35" i="24"/>
  <c r="S36" i="24"/>
  <c r="S37" i="24"/>
  <c r="S38" i="24"/>
  <c r="S39" i="24"/>
  <c r="S40" i="24"/>
  <c r="S41" i="24"/>
  <c r="S42" i="24"/>
  <c r="S43" i="24"/>
  <c r="S44" i="24"/>
  <c r="S45" i="24"/>
  <c r="S46" i="24"/>
  <c r="N17" i="24"/>
  <c r="N18" i="24"/>
  <c r="N19" i="24"/>
  <c r="N20" i="24"/>
  <c r="N21" i="24"/>
  <c r="N22" i="24"/>
  <c r="N23" i="24"/>
  <c r="N24" i="24"/>
  <c r="N25" i="24"/>
  <c r="N26" i="24"/>
  <c r="N27" i="24"/>
  <c r="N28" i="24"/>
  <c r="N29" i="24"/>
  <c r="N30" i="24"/>
  <c r="N31" i="24"/>
  <c r="N32" i="24"/>
  <c r="N33" i="24"/>
  <c r="N34" i="24"/>
  <c r="N35" i="24"/>
  <c r="N36" i="24"/>
  <c r="N37" i="24"/>
  <c r="N38" i="24"/>
  <c r="N39" i="24"/>
  <c r="N40" i="24"/>
  <c r="N41" i="24"/>
  <c r="N42" i="24"/>
  <c r="N43" i="24"/>
  <c r="N44" i="24"/>
  <c r="N45" i="24"/>
  <c r="N46" i="24"/>
  <c r="N15" i="24"/>
  <c r="M8" i="25"/>
  <c r="M9" i="25"/>
  <c r="M10" i="25"/>
  <c r="M11" i="25"/>
  <c r="V16" i="24" l="1"/>
  <c r="V17" i="24"/>
  <c r="V18" i="24"/>
  <c r="V19" i="24"/>
  <c r="V20" i="24"/>
  <c r="V21" i="24"/>
  <c r="V22" i="24"/>
  <c r="V23" i="24"/>
  <c r="V24" i="24"/>
  <c r="V25" i="24"/>
  <c r="V26" i="24"/>
  <c r="V27" i="24"/>
  <c r="V28" i="24"/>
  <c r="V29" i="24"/>
  <c r="V30" i="24"/>
  <c r="V31" i="24"/>
  <c r="V32" i="24"/>
  <c r="V33" i="24"/>
  <c r="V34" i="24"/>
  <c r="V35" i="24"/>
  <c r="V36" i="24"/>
  <c r="V37" i="24"/>
  <c r="V38" i="24"/>
  <c r="V39" i="24"/>
  <c r="V40" i="24"/>
  <c r="V41" i="24"/>
  <c r="V42" i="24"/>
  <c r="V43" i="24"/>
  <c r="V44" i="24"/>
  <c r="V45" i="24"/>
  <c r="V46" i="24"/>
  <c r="D16" i="24"/>
  <c r="D17" i="24"/>
  <c r="D18" i="24"/>
  <c r="D19" i="24"/>
  <c r="M19" i="24" s="1"/>
  <c r="D20" i="24"/>
  <c r="M20" i="24" s="1"/>
  <c r="D21" i="24"/>
  <c r="M21" i="24" s="1"/>
  <c r="D22" i="24"/>
  <c r="M22" i="24" s="1"/>
  <c r="D23" i="24"/>
  <c r="M23" i="24" s="1"/>
  <c r="D24" i="24"/>
  <c r="M24" i="24" s="1"/>
  <c r="D25" i="24"/>
  <c r="M25" i="24" s="1"/>
  <c r="D26" i="24"/>
  <c r="M26" i="24" s="1"/>
  <c r="D27" i="24"/>
  <c r="M27" i="24" s="1"/>
  <c r="D28" i="24"/>
  <c r="M28" i="24" s="1"/>
  <c r="D29" i="24"/>
  <c r="M29" i="24" s="1"/>
  <c r="D30" i="24"/>
  <c r="M30" i="24" s="1"/>
  <c r="D31" i="24"/>
  <c r="M31" i="24" s="1"/>
  <c r="D32" i="24"/>
  <c r="M32" i="24" s="1"/>
  <c r="D33" i="24"/>
  <c r="M33" i="24" s="1"/>
  <c r="D34" i="24"/>
  <c r="M34" i="24" s="1"/>
  <c r="D35" i="24"/>
  <c r="M35" i="24" s="1"/>
  <c r="D36" i="24"/>
  <c r="M36" i="24" s="1"/>
  <c r="D37" i="24"/>
  <c r="M37" i="24" s="1"/>
  <c r="D38" i="24"/>
  <c r="M38" i="24" s="1"/>
  <c r="D39" i="24"/>
  <c r="M39" i="24" s="1"/>
  <c r="D40" i="24"/>
  <c r="M40" i="24" s="1"/>
  <c r="D41" i="24"/>
  <c r="M41" i="24" s="1"/>
  <c r="D42" i="24"/>
  <c r="M42" i="24" s="1"/>
  <c r="D43" i="24"/>
  <c r="M43" i="24" s="1"/>
  <c r="D44" i="24"/>
  <c r="M44" i="24" s="1"/>
  <c r="D45" i="24"/>
  <c r="M45" i="24" s="1"/>
  <c r="D46" i="24"/>
  <c r="M46" i="24" s="1"/>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L37" i="26"/>
  <c r="G44" i="24" s="1"/>
  <c r="M37" i="26"/>
  <c r="I44" i="24" s="1"/>
  <c r="N37" i="26"/>
  <c r="K44" i="24" s="1"/>
  <c r="L38" i="26"/>
  <c r="G45" i="24" s="1"/>
  <c r="M38" i="26"/>
  <c r="I45" i="24" s="1"/>
  <c r="N38" i="26"/>
  <c r="K45" i="24" s="1"/>
  <c r="L39" i="26"/>
  <c r="G46" i="24" s="1"/>
  <c r="M39" i="26"/>
  <c r="I46" i="24" s="1"/>
  <c r="N39" i="26"/>
  <c r="K46" i="24" s="1"/>
  <c r="L9" i="26"/>
  <c r="G16" i="24" s="1"/>
  <c r="M9" i="26"/>
  <c r="I16" i="24" s="1"/>
  <c r="N9" i="26"/>
  <c r="K16" i="24" s="1"/>
  <c r="G17" i="24"/>
  <c r="I17" i="24"/>
  <c r="K17" i="24"/>
  <c r="G18" i="24"/>
  <c r="I18" i="24"/>
  <c r="K18" i="24"/>
  <c r="G19" i="24"/>
  <c r="I19" i="24"/>
  <c r="K19" i="24"/>
  <c r="L13" i="26"/>
  <c r="G20" i="24" s="1"/>
  <c r="M13" i="26"/>
  <c r="I20" i="24" s="1"/>
  <c r="N13" i="26"/>
  <c r="K20" i="24" s="1"/>
  <c r="L14" i="26"/>
  <c r="G21" i="24" s="1"/>
  <c r="M14" i="26"/>
  <c r="I21" i="24" s="1"/>
  <c r="N14" i="26"/>
  <c r="K21" i="24" s="1"/>
  <c r="L15" i="26"/>
  <c r="G22" i="24" s="1"/>
  <c r="M15" i="26"/>
  <c r="I22" i="24" s="1"/>
  <c r="N15" i="26"/>
  <c r="K22" i="24" s="1"/>
  <c r="L16" i="26"/>
  <c r="G23" i="24" s="1"/>
  <c r="M16" i="26"/>
  <c r="I23" i="24" s="1"/>
  <c r="N16" i="26"/>
  <c r="K23" i="24" s="1"/>
  <c r="L17" i="26"/>
  <c r="G24" i="24" s="1"/>
  <c r="M17" i="26"/>
  <c r="I24" i="24" s="1"/>
  <c r="N17" i="26"/>
  <c r="K24" i="24" s="1"/>
  <c r="L18" i="26"/>
  <c r="G25" i="24" s="1"/>
  <c r="M18" i="26"/>
  <c r="I25" i="24" s="1"/>
  <c r="N18" i="26"/>
  <c r="K25" i="24" s="1"/>
  <c r="L19" i="26"/>
  <c r="G26" i="24" s="1"/>
  <c r="M19" i="26"/>
  <c r="I26" i="24" s="1"/>
  <c r="N19" i="26"/>
  <c r="K26" i="24" s="1"/>
  <c r="L20" i="26"/>
  <c r="G27" i="24" s="1"/>
  <c r="M20" i="26"/>
  <c r="I27" i="24" s="1"/>
  <c r="N20" i="26"/>
  <c r="K27" i="24" s="1"/>
  <c r="L21" i="26"/>
  <c r="G28" i="24" s="1"/>
  <c r="M21" i="26"/>
  <c r="I28" i="24" s="1"/>
  <c r="N21" i="26"/>
  <c r="K28" i="24" s="1"/>
  <c r="L22" i="26"/>
  <c r="G29" i="24" s="1"/>
  <c r="M22" i="26"/>
  <c r="I29" i="24" s="1"/>
  <c r="N22" i="26"/>
  <c r="K29" i="24" s="1"/>
  <c r="L23" i="26"/>
  <c r="G30" i="24" s="1"/>
  <c r="M23" i="26"/>
  <c r="I30" i="24" s="1"/>
  <c r="N23" i="26"/>
  <c r="K30" i="24" s="1"/>
  <c r="L24" i="26"/>
  <c r="G31" i="24" s="1"/>
  <c r="M24" i="26"/>
  <c r="I31" i="24" s="1"/>
  <c r="N24" i="26"/>
  <c r="K31" i="24" s="1"/>
  <c r="L25" i="26"/>
  <c r="G32" i="24" s="1"/>
  <c r="M25" i="26"/>
  <c r="I32" i="24" s="1"/>
  <c r="N25" i="26"/>
  <c r="K32" i="24" s="1"/>
  <c r="L26" i="26"/>
  <c r="G33" i="24" s="1"/>
  <c r="M26" i="26"/>
  <c r="I33" i="24" s="1"/>
  <c r="N26" i="26"/>
  <c r="K33" i="24" s="1"/>
  <c r="L27" i="26"/>
  <c r="G34" i="24" s="1"/>
  <c r="M27" i="26"/>
  <c r="I34" i="24" s="1"/>
  <c r="N27" i="26"/>
  <c r="K34" i="24" s="1"/>
  <c r="L28" i="26"/>
  <c r="G35" i="24" s="1"/>
  <c r="M28" i="26"/>
  <c r="I35" i="24" s="1"/>
  <c r="N28" i="26"/>
  <c r="K35" i="24" s="1"/>
  <c r="L29" i="26"/>
  <c r="G36" i="24" s="1"/>
  <c r="M29" i="26"/>
  <c r="I36" i="24" s="1"/>
  <c r="N29" i="26"/>
  <c r="K36" i="24" s="1"/>
  <c r="L30" i="26"/>
  <c r="G37" i="24" s="1"/>
  <c r="M30" i="26"/>
  <c r="I37" i="24" s="1"/>
  <c r="N30" i="26"/>
  <c r="K37" i="24" s="1"/>
  <c r="L31" i="26"/>
  <c r="G38" i="24" s="1"/>
  <c r="M31" i="26"/>
  <c r="I38" i="24" s="1"/>
  <c r="N31" i="26"/>
  <c r="K38" i="24" s="1"/>
  <c r="L32" i="26"/>
  <c r="G39" i="24" s="1"/>
  <c r="M32" i="26"/>
  <c r="I39" i="24" s="1"/>
  <c r="N32" i="26"/>
  <c r="K39" i="24" s="1"/>
  <c r="L33" i="26"/>
  <c r="G40" i="24" s="1"/>
  <c r="M33" i="26"/>
  <c r="I40" i="24" s="1"/>
  <c r="N33" i="26"/>
  <c r="K40" i="24" s="1"/>
  <c r="L34" i="26"/>
  <c r="G41" i="24" s="1"/>
  <c r="M34" i="26"/>
  <c r="I41" i="24" s="1"/>
  <c r="N34" i="26"/>
  <c r="K41" i="24" s="1"/>
  <c r="L35" i="26"/>
  <c r="G42" i="24" s="1"/>
  <c r="M35" i="26"/>
  <c r="I42" i="24" s="1"/>
  <c r="N35" i="26"/>
  <c r="K42" i="24" s="1"/>
  <c r="L36" i="26"/>
  <c r="G43" i="24" s="1"/>
  <c r="M36" i="26"/>
  <c r="I43" i="24" s="1"/>
  <c r="N36" i="26"/>
  <c r="K43" i="24" s="1"/>
  <c r="I57" i="22" l="1"/>
  <c r="I56" i="22" l="1"/>
  <c r="K2" i="27" l="1"/>
  <c r="F2" i="27"/>
  <c r="L58" i="22"/>
  <c r="P2" i="25"/>
  <c r="O30" i="25"/>
  <c r="Q30" i="25"/>
  <c r="L30" i="25"/>
  <c r="H30" i="25"/>
  <c r="Q29" i="25"/>
  <c r="O29" i="25"/>
  <c r="L29" i="25"/>
  <c r="H29" i="25"/>
  <c r="R34" i="25"/>
  <c r="R35" i="25"/>
  <c r="R36" i="25"/>
  <c r="R37" i="25"/>
  <c r="R38" i="25"/>
  <c r="R39" i="25"/>
  <c r="R40" i="25"/>
  <c r="R41" i="25"/>
  <c r="O34" i="25"/>
  <c r="O35" i="25"/>
  <c r="O36" i="25"/>
  <c r="O37" i="25"/>
  <c r="O38" i="25"/>
  <c r="O39" i="25"/>
  <c r="O40" i="25"/>
  <c r="O41" i="25"/>
  <c r="J34" i="25"/>
  <c r="J35" i="25"/>
  <c r="J36" i="25"/>
  <c r="J37" i="25"/>
  <c r="J38" i="25"/>
  <c r="J39" i="25"/>
  <c r="J40" i="25"/>
  <c r="J41" i="25"/>
  <c r="W22" i="23"/>
  <c r="L28" i="22" l="1"/>
  <c r="J28" i="22"/>
  <c r="J22" i="22"/>
  <c r="J23" i="22"/>
  <c r="J24" i="22"/>
  <c r="J25" i="22"/>
  <c r="J26" i="22"/>
  <c r="J27" i="22"/>
  <c r="J21" i="22"/>
  <c r="B10" i="24" l="1"/>
  <c r="I55" i="22"/>
  <c r="N11" i="24"/>
  <c r="T11" i="24"/>
  <c r="A50" i="28" l="1"/>
  <c r="R33" i="25"/>
  <c r="O33" i="25"/>
  <c r="J33" i="25"/>
  <c r="C33" i="25"/>
  <c r="V28" i="25" l="1"/>
  <c r="V27" i="25"/>
  <c r="I43" i="22"/>
  <c r="S18" i="25"/>
  <c r="S19" i="25"/>
  <c r="S20" i="25"/>
  <c r="S21" i="25"/>
  <c r="S22" i="25"/>
  <c r="S23" i="25"/>
  <c r="S17" i="25"/>
  <c r="P18" i="25"/>
  <c r="P19" i="25"/>
  <c r="P20" i="25"/>
  <c r="P21" i="25"/>
  <c r="P22" i="25"/>
  <c r="P23" i="25"/>
  <c r="P17" i="25"/>
  <c r="D58" i="24" l="1"/>
  <c r="M58" i="24"/>
  <c r="B58" i="24"/>
  <c r="N8" i="26" l="1"/>
  <c r="S28" i="26" s="1"/>
  <c r="M8" i="26"/>
  <c r="R28" i="26" s="1"/>
  <c r="L8" i="26"/>
  <c r="Q28" i="26" s="1"/>
  <c r="Q39" i="26" l="1"/>
  <c r="Q38" i="26"/>
  <c r="R39" i="26" s="1"/>
  <c r="P22" i="23"/>
  <c r="L22" i="23"/>
  <c r="H22" i="23"/>
  <c r="P21" i="23"/>
  <c r="L21" i="23"/>
  <c r="P20" i="23"/>
  <c r="L20" i="23"/>
  <c r="P19" i="23"/>
  <c r="L19" i="23"/>
  <c r="H21" i="23"/>
  <c r="H20" i="23"/>
  <c r="H19" i="23"/>
  <c r="B50" i="24"/>
  <c r="S11" i="24"/>
  <c r="J3" i="22" s="1"/>
  <c r="M11" i="24"/>
  <c r="J4" i="22" s="1"/>
  <c r="F11" i="24"/>
  <c r="J5" i="22" s="1"/>
  <c r="K10" i="24"/>
  <c r="J7" i="22" s="1"/>
  <c r="E10" i="24"/>
  <c r="J6" i="22" s="1"/>
  <c r="R9" i="24"/>
  <c r="H9" i="24"/>
  <c r="C10" i="24"/>
  <c r="B4" i="26"/>
  <c r="H4" i="26"/>
  <c r="N8" i="24"/>
  <c r="G8" i="24"/>
  <c r="B8" i="24"/>
  <c r="N6" i="24"/>
  <c r="D6" i="24"/>
  <c r="B6" i="24"/>
  <c r="P4" i="24"/>
  <c r="C9" i="24"/>
  <c r="Z9" i="24" s="1"/>
  <c r="H1" i="22" s="1"/>
  <c r="N1" i="24"/>
  <c r="D4" i="24"/>
  <c r="B2" i="26"/>
  <c r="R38" i="26" l="1"/>
  <c r="S39" i="26" s="1"/>
  <c r="I55" i="24"/>
  <c r="I54" i="24"/>
  <c r="I53" i="24"/>
  <c r="K21" i="22"/>
  <c r="K10" i="22"/>
  <c r="K20" i="22"/>
  <c r="K8" i="22"/>
  <c r="K19" i="22"/>
  <c r="K6" i="22"/>
  <c r="K14" i="22"/>
  <c r="K3" i="22"/>
  <c r="I6" i="22"/>
  <c r="F10" i="24" s="1"/>
  <c r="I41" i="22"/>
  <c r="I22" i="22"/>
  <c r="V18" i="25" s="1"/>
  <c r="I38" i="22"/>
  <c r="I10" i="22"/>
  <c r="I26" i="22"/>
  <c r="V22" i="25" s="1"/>
  <c r="I3" i="22"/>
  <c r="I14" i="22"/>
  <c r="I30" i="22"/>
  <c r="L49" i="24" s="1"/>
  <c r="I18" i="22"/>
  <c r="I34" i="22"/>
  <c r="I4" i="22"/>
  <c r="I25" i="22"/>
  <c r="V21" i="25" s="1"/>
  <c r="I9" i="22"/>
  <c r="I32" i="22"/>
  <c r="I16" i="22"/>
  <c r="I40" i="22"/>
  <c r="I23" i="22"/>
  <c r="V19" i="25" s="1"/>
  <c r="I42" i="22"/>
  <c r="I33" i="22"/>
  <c r="I17" i="22"/>
  <c r="I5" i="22"/>
  <c r="G11" i="24" s="1"/>
  <c r="L3" i="22" s="1"/>
  <c r="I24" i="22"/>
  <c r="V20" i="25" s="1"/>
  <c r="I8" i="22"/>
  <c r="I31" i="22"/>
  <c r="Q49" i="24" s="1"/>
  <c r="I15" i="22"/>
  <c r="I29" i="22"/>
  <c r="E49" i="24" s="1"/>
  <c r="I13" i="22"/>
  <c r="I36" i="22"/>
  <c r="I20" i="22"/>
  <c r="I7" i="22"/>
  <c r="L10" i="24" s="1"/>
  <c r="I27" i="22"/>
  <c r="V23" i="25" s="1"/>
  <c r="I11" i="22"/>
  <c r="I37" i="22"/>
  <c r="I21" i="22"/>
  <c r="V17" i="25" s="1"/>
  <c r="I39" i="22"/>
  <c r="S30" i="25" s="1"/>
  <c r="I28" i="22"/>
  <c r="I12" i="22"/>
  <c r="I35" i="22"/>
  <c r="I19" i="22"/>
  <c r="H53" i="24"/>
  <c r="H54" i="24"/>
  <c r="H55" i="24"/>
  <c r="G1" i="22"/>
  <c r="P10" i="24"/>
  <c r="V10" i="24"/>
  <c r="J8" i="22" s="1"/>
  <c r="M18" i="24" l="1"/>
  <c r="L10" i="22"/>
  <c r="J29" i="25"/>
  <c r="J30" i="25"/>
  <c r="V30" i="25" s="1"/>
  <c r="L39" i="22" s="1"/>
  <c r="V42" i="25"/>
  <c r="V45" i="25"/>
  <c r="V44" i="25"/>
  <c r="V46" i="25"/>
  <c r="V43" i="25"/>
  <c r="V47" i="25"/>
  <c r="V35" i="25"/>
  <c r="V34" i="25"/>
  <c r="V41" i="25"/>
  <c r="V36" i="25"/>
  <c r="V37" i="25"/>
  <c r="V40" i="25"/>
  <c r="V39" i="25"/>
  <c r="V38" i="25"/>
  <c r="V33" i="25"/>
  <c r="M16" i="24"/>
  <c r="M17" i="24"/>
  <c r="L6" i="22"/>
  <c r="L19" i="22"/>
  <c r="J19" i="22" s="1"/>
  <c r="J9" i="22"/>
  <c r="Q10" i="24"/>
  <c r="S29" i="25"/>
  <c r="W10" i="24"/>
  <c r="L29" i="22"/>
  <c r="X28" i="25"/>
  <c r="X27" i="25"/>
  <c r="V24" i="25"/>
  <c r="L21" i="22" s="1"/>
  <c r="V15" i="24"/>
  <c r="V29" i="25" l="1"/>
  <c r="L36" i="22" s="1"/>
  <c r="L8" i="22"/>
  <c r="S47" i="24"/>
  <c r="J20" i="22" s="1"/>
  <c r="V47" i="24"/>
  <c r="L20" i="22" s="1"/>
  <c r="D15" i="24" l="1"/>
  <c r="M15" i="24" s="1"/>
  <c r="B15" i="24"/>
  <c r="K15" i="24" l="1"/>
  <c r="I15" i="24"/>
  <c r="G15" i="24"/>
  <c r="L40" i="26" l="1"/>
  <c r="G47" i="24" s="1"/>
  <c r="N40" i="26"/>
  <c r="K47" i="24" s="1"/>
  <c r="M40" i="26" l="1"/>
  <c r="I47" i="24" s="1"/>
  <c r="D49" i="24" l="1"/>
  <c r="J29" i="22" s="1"/>
  <c r="P49" i="24" l="1"/>
  <c r="J31" i="22" s="1"/>
  <c r="K49" i="24"/>
  <c r="J30" i="22" s="1"/>
  <c r="B11" i="23"/>
  <c r="I52" i="22" l="1"/>
  <c r="I49" i="22"/>
  <c r="I46" i="22"/>
  <c r="L42" i="22" l="1"/>
  <c r="J35" i="22"/>
  <c r="L43" i="22"/>
  <c r="M47" i="24"/>
  <c r="L14" i="22" s="1"/>
  <c r="L55" i="22"/>
  <c r="V50" i="25" l="1"/>
  <c r="L66" i="22"/>
  <c r="D52" i="25" s="1"/>
  <c r="C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 Houshmandi</author>
  </authors>
  <commentList>
    <comment ref="D20" authorId="0" shapeId="0" xr:uid="{00000000-0006-0000-0100-000001000000}">
      <text>
        <r>
          <rPr>
            <b/>
            <sz val="9"/>
            <color indexed="81"/>
            <rFont val="Tahoma"/>
            <family val="2"/>
          </rPr>
          <t>مدرک معتبر پیوست گردد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 Hooshmandi</author>
  </authors>
  <commentList>
    <comment ref="I1" authorId="0" shapeId="0" xr:uid="{00000000-0006-0000-0600-000001000000}">
      <text>
        <r>
          <rPr>
            <sz val="9"/>
            <color indexed="81"/>
            <rFont val="Tahoma"/>
            <family val="2"/>
          </rPr>
          <t xml:space="preserve">سابقه خدمت مندرج در حکم کارگزینی
</t>
        </r>
      </text>
    </comment>
  </commentList>
</comments>
</file>

<file path=xl/sharedStrings.xml><?xml version="1.0" encoding="utf-8"?>
<sst xmlns="http://schemas.openxmlformats.org/spreadsheetml/2006/main" count="720" uniqueCount="456">
  <si>
    <t>رديف</t>
  </si>
  <si>
    <t>شرح عوامل</t>
  </si>
  <si>
    <t xml:space="preserve">امتيازات </t>
  </si>
  <si>
    <t>حداكثر امتياز</t>
  </si>
  <si>
    <t>امتياز تصويبي</t>
  </si>
  <si>
    <t>ميزان ارتباط مدرك تحصيلي با شغل مورد تصدي</t>
  </si>
  <si>
    <t>دانشگاه محل تحصيل</t>
  </si>
  <si>
    <t xml:space="preserve">معدل كتبي </t>
  </si>
  <si>
    <t>سوابق مديريتي در پستهاي مشمول طرح ارزيابي</t>
  </si>
  <si>
    <t>امتياز</t>
  </si>
  <si>
    <t xml:space="preserve">روساي ادارات و گروه و پستهاي همتراز </t>
  </si>
  <si>
    <t xml:space="preserve">معاون مديركل و مدير </t>
  </si>
  <si>
    <t xml:space="preserve">مديران كل و پستهاي همتراز </t>
  </si>
  <si>
    <t>معاون وزير و همتراز</t>
  </si>
  <si>
    <t>مدرك تحصيلي ديپلم به ازاي هر سال</t>
  </si>
  <si>
    <t>مدرك تحصيلي فوق ديپلم به ازاي هر سال</t>
  </si>
  <si>
    <t>مدرك تحصيلي فوق ليسانس به ازاي هر سال</t>
  </si>
  <si>
    <t>مدرك تحصيلي دكتري به ازاي هر سال</t>
  </si>
  <si>
    <t xml:space="preserve">معدل چهارده و بالاتر </t>
  </si>
  <si>
    <t xml:space="preserve">غيرمرتبط </t>
  </si>
  <si>
    <t xml:space="preserve">تقريبا مرتبط </t>
  </si>
  <si>
    <t>به ازاي هر يك از همكاران</t>
  </si>
  <si>
    <t>دوره هاي آموزشي به صورت متوالي و متناوب</t>
  </si>
  <si>
    <t>كمتر از 100 به نسبت ساعت گذرانده شده</t>
  </si>
  <si>
    <t xml:space="preserve">به ازاي هر 100 ساعت </t>
  </si>
  <si>
    <t xml:space="preserve">مباني كامپيوتر يا مفاهيم پايه و فناوري </t>
  </si>
  <si>
    <t xml:space="preserve">استفاده از كامپيوتر و مديريت فايلها </t>
  </si>
  <si>
    <t>واژه پردازها</t>
  </si>
  <si>
    <t>مختصات گسترده ها</t>
  </si>
  <si>
    <t>بانك هاي اطلاعاتي</t>
  </si>
  <si>
    <t xml:space="preserve">ارائه مطالب </t>
  </si>
  <si>
    <t xml:space="preserve">اطلاعات و ارتباطات اينترنتي </t>
  </si>
  <si>
    <t>استفاده از نرم افزار _ الف</t>
  </si>
  <si>
    <t xml:space="preserve">استفاده از نرم افزار _ ب </t>
  </si>
  <si>
    <t xml:space="preserve">نرم افزار تخصصي </t>
  </si>
  <si>
    <t>تسلط به زبان خارجه</t>
  </si>
  <si>
    <t>متوسط</t>
  </si>
  <si>
    <t xml:space="preserve">خوب </t>
  </si>
  <si>
    <t>عالي</t>
  </si>
  <si>
    <t xml:space="preserve">ارائه پيشنهادهاي نو و ابتكاري </t>
  </si>
  <si>
    <t>به ازاي هر پيشنهاد نو با تاييد هيات مميزه</t>
  </si>
  <si>
    <t>اكتشاف و اختراع</t>
  </si>
  <si>
    <t>متناسب با اهميت موضوع با تاييد هيات مميزه</t>
  </si>
  <si>
    <t>ارائه مقالات</t>
  </si>
  <si>
    <t>طرح هاي ارزنده تحقيقاتي</t>
  </si>
  <si>
    <t>كارايي</t>
  </si>
  <si>
    <t>رضايت ارباب رجوع</t>
  </si>
  <si>
    <t>خيلي خوب</t>
  </si>
  <si>
    <t>عضويت در شوراها و كارگروهاي تخصصي قانوني</t>
  </si>
  <si>
    <t>به ازاي هر سال عضويت در كميته ها ، هياتها و شورايي كه به موجب قانون ايجاد شده اند</t>
  </si>
  <si>
    <t xml:space="preserve">مدرك تحصيلي ليسانس به ازاي هر سال </t>
  </si>
  <si>
    <t xml:space="preserve">دولتي </t>
  </si>
  <si>
    <t xml:space="preserve"> غيردولتي </t>
  </si>
  <si>
    <t xml:space="preserve">جمع كل </t>
  </si>
  <si>
    <t xml:space="preserve">به ازاي هر مقاله چاپ شده در نشريات داخلي و خارجي با تائيد كميته اجرايي طرح طبقه بندي مشاغل </t>
  </si>
  <si>
    <t xml:space="preserve">به ازاي هر طرح با اهميت و اثرگذار 
براي طرح هاي قابل اجرا تا 2 برابر با رعايت سقف حداكثر امتياز با تائيد كميته اجرايي طرح طبقه بندي مشاغل </t>
  </si>
  <si>
    <t>كاملا مرتبط</t>
  </si>
  <si>
    <t>سوابق تجربي 
(مدرك تحصيلي ديپلم و فوق ديپلم در صورت دارا بودن پست كارشناسي و مديريت از تاريخ انتصاب به مناصب مزبور)</t>
  </si>
  <si>
    <t>آموزش همكاران
(انتقال مهارت به كسب استاد، شاگردي)</t>
  </si>
  <si>
    <t xml:space="preserve">ليسانس </t>
  </si>
  <si>
    <t>فوق لیسانس</t>
  </si>
  <si>
    <t>دکتری</t>
  </si>
  <si>
    <t>عوامل خاص</t>
  </si>
  <si>
    <t xml:space="preserve">استقرار سامانه سنجش رضایت مردم از کارکنان دولت </t>
  </si>
  <si>
    <t xml:space="preserve">پیشنهاد مورد تأیید نظام پیشنهادات </t>
  </si>
  <si>
    <t>الف-قانون مداری و عدم تبعیض در ارائه خدمت</t>
  </si>
  <si>
    <t>ب-سرعت و دقت مناسب در انجام خدمات</t>
  </si>
  <si>
    <t>ج-ارائه راهنمایی های لازم و پاسخگویی مناسب به هنگام ارائه خدمت</t>
  </si>
  <si>
    <t>الف-کیفیت پیشنهاد (نوآوری و خلاقیت)</t>
  </si>
  <si>
    <t>ب-امکان سنجی و اجرای پیشنهاد</t>
  </si>
  <si>
    <t>ج- میزان کارایی پیشنهاد در بهبود عملکرد ( کاهش هزینه/افزایش درآمد/بهبود ارائه خدمات)</t>
  </si>
  <si>
    <t>الف- موثر بودن اقدام در بهبود عملکرد سازمان</t>
  </si>
  <si>
    <t>ب- مشارکت در پروژ های خاص یا مأموریت های مهم</t>
  </si>
  <si>
    <t>عوامل عمومی</t>
  </si>
  <si>
    <t>عامل</t>
  </si>
  <si>
    <t xml:space="preserve">تعداد متوسط </t>
  </si>
  <si>
    <t xml:space="preserve">تعداد خوب </t>
  </si>
  <si>
    <t xml:space="preserve">تعداد عالی </t>
  </si>
  <si>
    <t>عالی</t>
  </si>
  <si>
    <t>خوب</t>
  </si>
  <si>
    <t>غیر قابل قبول</t>
  </si>
  <si>
    <t>تاریخ آخرین ارتقاء 
رتبه....   ../../..</t>
  </si>
  <si>
    <t>سابقه خدمت  
...........  سال</t>
  </si>
  <si>
    <t xml:space="preserve"> پايين تر از چهارده </t>
  </si>
  <si>
    <t xml:space="preserve">کاهش هزینه ها </t>
  </si>
  <si>
    <t xml:space="preserve">افزایش درآمد </t>
  </si>
  <si>
    <t xml:space="preserve">افزایش رضایت مشتریان </t>
  </si>
  <si>
    <t xml:space="preserve">کاهش زمان انتظار خدمت رسانی </t>
  </si>
  <si>
    <t xml:space="preserve">اتمام پروژه در زمان مقرر </t>
  </si>
  <si>
    <t xml:space="preserve">نتایج فوق العاده پروژه </t>
  </si>
  <si>
    <t xml:space="preserve">معرفی روش های جدید </t>
  </si>
  <si>
    <t xml:space="preserve">بهبود فرآیندها </t>
  </si>
  <si>
    <t>شماره:</t>
  </si>
  <si>
    <t>………….</t>
  </si>
  <si>
    <t>تاریخ:</t>
  </si>
  <si>
    <t xml:space="preserve"> </t>
  </si>
  <si>
    <t>فرم ع-(6-81)125 سازمان مدیریت و برنامه ریزی</t>
  </si>
  <si>
    <t>2- شماره مستخدم :</t>
  </si>
  <si>
    <t>3- نام و نام خانوادگی:</t>
  </si>
  <si>
    <t>4- نام پدر :</t>
  </si>
  <si>
    <t>5- شماره شناسنامه :</t>
  </si>
  <si>
    <t>6- عنوان پست :</t>
  </si>
  <si>
    <t>شماره پست :</t>
  </si>
  <si>
    <t>7- تاریخ انتصاب :</t>
  </si>
  <si>
    <t>8- بالاترین مدرک تحصیلی:</t>
  </si>
  <si>
    <t xml:space="preserve"> نام مؤسسه آموزشی:</t>
  </si>
  <si>
    <t xml:space="preserve"> معدل کتبی :</t>
  </si>
  <si>
    <t>امتیاز</t>
  </si>
  <si>
    <t>دولتی</t>
  </si>
  <si>
    <t>پایین تر از 14</t>
  </si>
  <si>
    <t>بالاتر از 14</t>
  </si>
  <si>
    <t>ارتباط شغل و رشته تحصیلی :</t>
  </si>
  <si>
    <t>کاملاً مرتبط</t>
  </si>
  <si>
    <t>تقریباً مرتبط</t>
  </si>
  <si>
    <t>غیر مرتبط</t>
  </si>
  <si>
    <t>9- سوابق تجربی  :</t>
  </si>
  <si>
    <t>10- دوره های آموزشی و سمینارهای علمی :</t>
  </si>
  <si>
    <t>عنوان پست</t>
  </si>
  <si>
    <t>مدرک تحصیلی</t>
  </si>
  <si>
    <t>مدت تصدی</t>
  </si>
  <si>
    <t>عنوان دوره آموزشی</t>
  </si>
  <si>
    <t>مدت
(به ساعت)</t>
  </si>
  <si>
    <t>امتیاز:</t>
  </si>
  <si>
    <t>روز</t>
  </si>
  <si>
    <t>ماه</t>
  </si>
  <si>
    <t>سال</t>
  </si>
  <si>
    <t>جمع سنوات خدمت</t>
  </si>
  <si>
    <t>جمع ساعات آموزشی</t>
  </si>
  <si>
    <t>11- میزان تسلط به زبان خارجی :</t>
  </si>
  <si>
    <t>12- آموزش به همکاران</t>
  </si>
  <si>
    <t>تأیید مدیر واحد:</t>
  </si>
  <si>
    <t>13- مقالات علمی :</t>
  </si>
  <si>
    <t>14- ارائه طرح های ارزنده :</t>
  </si>
  <si>
    <t>عنوان مقاله</t>
  </si>
  <si>
    <t>نام نشریه</t>
  </si>
  <si>
    <t>تأیید مدیر ذیربط</t>
  </si>
  <si>
    <t>عنوان طرح</t>
  </si>
  <si>
    <t>مرجع تأیید کننده</t>
  </si>
  <si>
    <t>کارشناسی</t>
  </si>
  <si>
    <t>15- اکتشاف و اختراع :</t>
  </si>
  <si>
    <t>16- ارائه پیشنهادات نو و ابتکاری (براساس نظام پیشنهادات) :</t>
  </si>
  <si>
    <t>عنوان</t>
  </si>
  <si>
    <t>مرجع تأیید</t>
  </si>
  <si>
    <t>17- استفاده از نرم افزار :</t>
  </si>
  <si>
    <t>الف : دوره های مهارت (ICDL)</t>
  </si>
  <si>
    <t>دارد</t>
  </si>
  <si>
    <t>ندارد</t>
  </si>
  <si>
    <t>مفاهیم پایه فناوری اطلاعات (مبانی کامپیوتر)</t>
  </si>
  <si>
    <t>استفاده از کامپیوتر و مدیریت فایلها</t>
  </si>
  <si>
    <t>صفحه گسترده ها</t>
  </si>
  <si>
    <t>بانک های اطلاعاتی</t>
  </si>
  <si>
    <t>ارائه مطالب</t>
  </si>
  <si>
    <t>اطلاعات و ارتباطات (اینترنت)</t>
  </si>
  <si>
    <t>جمع امتیاز :</t>
  </si>
  <si>
    <t xml:space="preserve">ب: دوره های متفرقه در رایانه : </t>
  </si>
  <si>
    <t>18- کارایی :</t>
  </si>
  <si>
    <t>امتیاز :</t>
  </si>
  <si>
    <t>19- رضایت ارباب رجوع :</t>
  </si>
  <si>
    <t>خیلی خوب</t>
  </si>
  <si>
    <t>20- عضویت در شوراها و کارگروه های تخصصی و قانونی :</t>
  </si>
  <si>
    <t>ردیف</t>
  </si>
  <si>
    <t>عنوان شوراها یا کارگروه</t>
  </si>
  <si>
    <t>شماره و تاریخ ابلاغ</t>
  </si>
  <si>
    <t>تاریخ عضویت</t>
  </si>
  <si>
    <t>مدت ابلاغ</t>
  </si>
  <si>
    <t>مجموع امتیازات :</t>
  </si>
  <si>
    <t>تاریخ اجرا :</t>
  </si>
  <si>
    <t>تمامی موارد مندرج در این فرم با مستندات تطبیق و تائید گردید.</t>
  </si>
  <si>
    <t>امضاء</t>
  </si>
  <si>
    <t>نام و نام خانوادگی</t>
  </si>
  <si>
    <t>پست سازمانی</t>
  </si>
  <si>
    <t>تاریخ و امضاء</t>
  </si>
  <si>
    <t>مهراب فلسفی زاده</t>
  </si>
  <si>
    <t>اردشیر رستمی</t>
  </si>
  <si>
    <t>کارشناسی ارشد</t>
  </si>
  <si>
    <t xml:space="preserve">فرم ارزشیابی ارتقاء شغلی کارشناسان </t>
  </si>
  <si>
    <t>ارشد</t>
  </si>
  <si>
    <t>خبره</t>
  </si>
  <si>
    <t>کارشناس</t>
  </si>
  <si>
    <t>کارشناس ارشد</t>
  </si>
  <si>
    <t>Column1</t>
  </si>
  <si>
    <t>L</t>
  </si>
  <si>
    <t xml:space="preserve">جدول امتيازات مربوط به فرم ارزشيابي كارشناسی    </t>
  </si>
  <si>
    <t>دیپلم</t>
  </si>
  <si>
    <t>کاردانی</t>
  </si>
  <si>
    <t>Ali Houshmandi</t>
  </si>
  <si>
    <t>کد ملی:</t>
  </si>
  <si>
    <t>شماره یا ابلاغ یا گواهی</t>
  </si>
  <si>
    <t>مشاغل یا حالات استخدامی</t>
  </si>
  <si>
    <t>وزارتخانه یا موسسات</t>
  </si>
  <si>
    <t>شروع</t>
  </si>
  <si>
    <t>پایان</t>
  </si>
  <si>
    <t>مدت</t>
  </si>
  <si>
    <t>int</t>
  </si>
  <si>
    <t>جمع سنوات به حروف:</t>
  </si>
  <si>
    <t>طبقه جدید:</t>
  </si>
  <si>
    <t>گروه فعلی:</t>
  </si>
  <si>
    <t>_</t>
  </si>
  <si>
    <t>دوره ارزشیابی:</t>
  </si>
  <si>
    <t>پایه:</t>
  </si>
  <si>
    <t>مدرک و رشته تحصیلی:</t>
  </si>
  <si>
    <t>مدرک تخصصی:</t>
  </si>
  <si>
    <t>تاریخ اخذ:</t>
  </si>
  <si>
    <t>تنظیم کننده:</t>
  </si>
  <si>
    <t>عنوان پست :</t>
  </si>
  <si>
    <t>امضا</t>
  </si>
  <si>
    <t>تاریخ</t>
  </si>
  <si>
    <t>1- واحد سازمانی محل خدمت :</t>
  </si>
  <si>
    <t xml:space="preserve">پیشنهادات : </t>
  </si>
  <si>
    <t>شناسنامه آموزشی کارکنان</t>
  </si>
  <si>
    <t>اطلاعات فردی سازمانی :</t>
  </si>
  <si>
    <t>نام و نام خانوادگی :</t>
  </si>
  <si>
    <t>مقطع و رشته سازمانی :</t>
  </si>
  <si>
    <t>کدملی:</t>
  </si>
  <si>
    <t>واحد سازمانی:</t>
  </si>
  <si>
    <t>اطلاعات تأیید شده ( آموزش های گذرانده شده )</t>
  </si>
  <si>
    <t>شماره مستخدم :</t>
  </si>
  <si>
    <t xml:space="preserve">سنوات خدمت : </t>
  </si>
  <si>
    <t>عنوان دوره</t>
  </si>
  <si>
    <t>نوع دوره</t>
  </si>
  <si>
    <t>جلسه به ساعت</t>
  </si>
  <si>
    <t>تاریخ شروع دوره</t>
  </si>
  <si>
    <t>تاریخ پایان دوره</t>
  </si>
  <si>
    <t>موسسه مجری</t>
  </si>
  <si>
    <t>قابل انتصاب</t>
  </si>
  <si>
    <t>الزامی/اختیاری</t>
  </si>
  <si>
    <t>تأییدیه واحد آموزشی</t>
  </si>
  <si>
    <t>بررسی نهایی</t>
  </si>
  <si>
    <t>ساعت</t>
  </si>
  <si>
    <t>نام و نام خانوادگی تأیید کننده:</t>
  </si>
  <si>
    <t>امضا:</t>
  </si>
  <si>
    <t>جمع ساعات دوره شغلی</t>
  </si>
  <si>
    <t>جمع کل :</t>
  </si>
  <si>
    <t>تاریخ :</t>
  </si>
  <si>
    <t>خدمت وظیفه</t>
  </si>
  <si>
    <t>شهرداری</t>
  </si>
  <si>
    <t xml:space="preserve">برای دارندگان مدارک تحصیلی :          لیسانس </t>
  </si>
  <si>
    <t xml:space="preserve">فوق لیسانس  </t>
  </si>
  <si>
    <t>ICDL</t>
  </si>
  <si>
    <t xml:space="preserve">محل خدمت : </t>
  </si>
  <si>
    <t xml:space="preserve"> امتیاز</t>
  </si>
  <si>
    <t xml:space="preserve">  امضاء آموزش دیدگان:</t>
  </si>
  <si>
    <t>واحد سازمانی محل خدمت</t>
  </si>
  <si>
    <t>عنوان پست سازمانی</t>
  </si>
  <si>
    <t>شماره پست سازمانی</t>
  </si>
  <si>
    <t>رشته تحصیلی</t>
  </si>
  <si>
    <t>نام موسسه آموزشی</t>
  </si>
  <si>
    <t>نوع موسسه آموزشی</t>
  </si>
  <si>
    <t>معدل کتبی</t>
  </si>
  <si>
    <t>ارتباط شغل و رشته تحصیلی</t>
  </si>
  <si>
    <t>نام پدر</t>
  </si>
  <si>
    <t>شماره شناسنامه</t>
  </si>
  <si>
    <t>آموزش به همکاران</t>
  </si>
  <si>
    <t>مقالات علمی</t>
  </si>
  <si>
    <t xml:space="preserve"> اکتشاف و اختراع</t>
  </si>
  <si>
    <t>ارائه پیشنهادات نو و ابتکاری</t>
  </si>
  <si>
    <t>دوره های مهارت (ICDL)</t>
  </si>
  <si>
    <t>ارائه طرح های ارزنده</t>
  </si>
  <si>
    <t>دوره های متفرقه در رایانه</t>
  </si>
  <si>
    <t>غیردولتی</t>
  </si>
  <si>
    <t>کاملا مرتبط</t>
  </si>
  <si>
    <t>تقریبا مرتبط</t>
  </si>
  <si>
    <t>غیرمرتبط</t>
  </si>
  <si>
    <t>دوره آموزشی زبان</t>
  </si>
  <si>
    <t>مدرک تحصیلی زیان</t>
  </si>
  <si>
    <t>تحصیل در خارج</t>
  </si>
  <si>
    <t>تایید</t>
  </si>
  <si>
    <t>عدم تایید</t>
  </si>
  <si>
    <t>متغیرها</t>
  </si>
  <si>
    <t>افرادی که دارای قابلیت استفاده از نرم افزارهای تخصصی مربوط به رشته شغلی خود را دارا می باشند. (سقف امتیاز این بخش  30 امتیاز می باشد)</t>
  </si>
  <si>
    <t>نرم افزار مرتبط به پست سازمانی</t>
  </si>
  <si>
    <t>نرم افزار غیرمرتبط به پست سازمانی</t>
  </si>
  <si>
    <t>غیرقابل قبول</t>
  </si>
  <si>
    <t>اقدامات برجسته</t>
  </si>
  <si>
    <t>عامل 1</t>
  </si>
  <si>
    <t>عامل 2</t>
  </si>
  <si>
    <t>عامل 3</t>
  </si>
  <si>
    <t xml:space="preserve">(1)
استقرار سامانه سنجش رضایت مردم از کارکنان دولت </t>
  </si>
  <si>
    <t xml:space="preserve">(2)
پیشنهاد مورد تأیید نظام پیشنهادات </t>
  </si>
  <si>
    <t xml:space="preserve">(3)
اقدامات برجسته </t>
  </si>
  <si>
    <t>سطح درخواستی برای ارتقاء</t>
  </si>
  <si>
    <t>كد ملي</t>
  </si>
  <si>
    <t xml:space="preserve">بالاترین مدرک تحصیلی
 (درج شده در حكم كارگزيني) </t>
  </si>
  <si>
    <t>مقطع تحصیلی بالاتر
(ايثارگران مشمول)</t>
  </si>
  <si>
    <t>امتیاز بالاتر زبان انگليسي</t>
  </si>
  <si>
    <t>آموزش به همکاران با امضاء یکنفر و تأیید مدیر واحد</t>
  </si>
  <si>
    <t>آموزش به همکاران  با امضاء دو نفر و تأیید مدیر واحد</t>
  </si>
  <si>
    <t>آموزش به همکاران با  امضاء سه نفر و تأیید مدیر واحد</t>
  </si>
  <si>
    <t>عنوان شوراها یا کارگروه قانوني</t>
  </si>
  <si>
    <t>تاييد  كننده:</t>
  </si>
  <si>
    <t xml:space="preserve">اعضای كميته اجرايي طرح طبقه بندي شهرداري </t>
  </si>
  <si>
    <t>یک همکار</t>
  </si>
  <si>
    <t>دو همکار</t>
  </si>
  <si>
    <t>سه همکار</t>
  </si>
  <si>
    <t>سال/نفر/ساعت/تعداد/امتياز عامل</t>
  </si>
  <si>
    <t>امتياز پايه</t>
  </si>
  <si>
    <t>اعضای هیئت ممیزه</t>
  </si>
  <si>
    <t>عناوین</t>
  </si>
  <si>
    <t>مدت (سال)</t>
  </si>
  <si>
    <t>دوره های متفرقه</t>
  </si>
  <si>
    <t>21- عوامل خاص :</t>
  </si>
  <si>
    <t xml:space="preserve"> عناوین امتیاز آور را مطابق با عوامل مصوبه شماره 74922 مورخ 1403/08/7 شورای محترم توسعه سازمان اداری و استخدامی کشور نام ببرید و در فرم شماره 2 گزینه مرتبط را پر کنید)</t>
  </si>
  <si>
    <t>مدت ابلاغ (سال)</t>
  </si>
  <si>
    <t xml:space="preserve">پست </t>
  </si>
  <si>
    <t>دبیر هیأت</t>
  </si>
  <si>
    <t>رئیس هیأت</t>
  </si>
  <si>
    <t>عضو هیأت</t>
  </si>
  <si>
    <t>فرم ارزشیابی ارتقاء شغلی کارشناسان</t>
  </si>
  <si>
    <t>شاخص های برجستگی کارکنان</t>
  </si>
  <si>
    <t>شرح عامل ها و محورها</t>
  </si>
  <si>
    <t>ایجاد زمینه‌های مناسب برای توسعه پایدار شهری</t>
  </si>
  <si>
    <t>کارشناسان</t>
  </si>
  <si>
    <t>مدیران</t>
  </si>
  <si>
    <t>مشاوران</t>
  </si>
  <si>
    <t>مدیریت فضای سبز شهری و مدیریت یکپارچه منظر شهری</t>
  </si>
  <si>
    <t>ساماندهی مشاغل شهری و مدیریت فرآورده‌های کشاورزی</t>
  </si>
  <si>
    <t>اجرای طرح های ایجاد و توسعه تاسیسات و صنایع تبدیل و تکمیل</t>
  </si>
  <si>
    <t>مدیریت آرامستان‌ها</t>
  </si>
  <si>
    <t>مدیریت حمل درگذشتگان و اعطای مجوز، لغو و تمدید فعالیت اشخاص</t>
  </si>
  <si>
    <t>مدیریت حمل و نقل بار و مسافر</t>
  </si>
  <si>
    <t>نظارت و اجرای طرح های توسعه ای، بهره برداری، نگهداری و بهبود پایانه های مسافری شهری و برون شهری و پایانه ها و مراکز عمده بار</t>
  </si>
  <si>
    <t>مدیریت ساخت توسعه، بهره برداری و نگهداری پایانه های مسافری شهری و پایانه ها و مراکز عمده بار</t>
  </si>
  <si>
    <t>مدیریت ساخت، توسعه و نگهداری پایانه های مسافری برون شهری</t>
  </si>
  <si>
    <t>مدیریت ایجاد، توسعه، نگهداشت و بهسازی زیرساخت­های مورد نیاز با حمل و نقل عمومی بار و مسافر و تاسیسات و تجهیزات مرتبط با آن</t>
  </si>
  <si>
    <t>مدیریت اجرای طرح های توسعه و بهبود سامانه های حمل و نقل عمومی مسافر و تسهیلات ترافیکی مرتبط</t>
  </si>
  <si>
    <t>مدیریت اجرای طرح های مرتبط با کاهش آلاینده­های زیست محیطی ناشی از حمل و نقل عمومی بار و مسافر</t>
  </si>
  <si>
    <t>مشاوره و ارائه طرح­های توسعه ای، بهره برداری، نگهداری و بهبود پایانه های مسافری شهری و برون شهری و پایانه ها و مراکز عمده بار</t>
  </si>
  <si>
    <t>مشاوره و ارائه طرح های مرتبط با کاهش آلاینده­های زیست محیطی ناشی از حمل و نقل عمومی بار و مسافر</t>
  </si>
  <si>
    <t>تامين زمينه هاي فرهنگي، اجتماعي و ورزشي</t>
  </si>
  <si>
    <t>اجرای الگوهای همیاری و مشارکت شهروندان در امور شهر جهت افزایش انسجام اجتماعی</t>
  </si>
  <si>
    <t>نظارت و ایجاد بسترسازی مناسب برای جلب مشارکت و حمایت از سازمان های مردم نهاد و تشکلهای تخصصی</t>
  </si>
  <si>
    <t>مدیریت تدوین و ترویج الگوهای همیاری و مشارکت شهروندان و بکارگیری آن الگوها در اداره امور شهر و افزایش انسجام اجتماعی</t>
  </si>
  <si>
    <t>کمک به ایجاد بستر مناسب برای جلب مشارکت و حمایت از سازمان های مردم نهاد و تشکلهای تخصصی</t>
  </si>
  <si>
    <t>طراحی چارچوب های مطالعات ارزیابی تاثیرات اجتماعی و فرهنگی</t>
  </si>
  <si>
    <t>برنامه ریزی و مشاوره طرح های اجتماعی، فرهنگی و ورزشی در ایجاد فضاهای ورزشی همگانی</t>
  </si>
  <si>
    <t>انجام مطالعات حفظ، معرفی و ترویج میراث معنوی شهرها</t>
  </si>
  <si>
    <t>برنامه‌ریزی و هماهنگی برای سرمایه‌گذاری و مشارکت‌های مردمی</t>
  </si>
  <si>
    <t>استفاده از منابع و ابزارهای مالی نوین از قبیل فاینانس و ...</t>
  </si>
  <si>
    <t>بکارگیری شیوه های نوین و کارآمد برای جذب سرمایه</t>
  </si>
  <si>
    <t>بازیابی شهری به منظور رقابت با سایر شهرها و ارتقا رتبه اقتصاد شهر</t>
  </si>
  <si>
    <t>بهره­برداری از ظرفیت­های موسسات مالی و اعتباری مجاز</t>
  </si>
  <si>
    <t>تعیین شیوه های نوین و کارآمد برای جذب سرمایه</t>
  </si>
  <si>
    <t>مشاوره و طراحی چشم انداز شیوه های نوین و کارآمد برای جذب سرمایه</t>
  </si>
  <si>
    <t>ایجاد شهرداری الکترونیک</t>
  </si>
  <si>
    <t>مدیریت تهیه، اجرا و بروزرسانی معماری سازمانی و طرح جامع فناوری اطلاعات و ارتباطات شهرداری</t>
  </si>
  <si>
    <t>مشاوره در خصوص تهیه و اجرای طرح های جامع فناوری اطلاعات و ارتباطات بهینه سازی در راستای ایجاد بهره­وری در حوزه­های مرتبط با شهرداری و شهروندان</t>
  </si>
  <si>
    <t>شاخص های عمومی</t>
  </si>
  <si>
    <t>اجرا و نظارت بهینه طرح ها که منجر به بالارفتن بهره وری و باعث توسعه پایدار، درآمدزایی و حفظ حداکثری منابع می­شود.</t>
  </si>
  <si>
    <t xml:space="preserve">  اجرای پروژهای محرک توسعه بافت و تاسیسات عمومی مورد نیاز آن</t>
  </si>
  <si>
    <t xml:space="preserve">  اجرای پروژهای ساخت و تولید مسکن اجتماعی متناسب با هویت شهری</t>
  </si>
  <si>
    <t xml:space="preserve">  سایر موارد مرتبط</t>
  </si>
  <si>
    <t xml:space="preserve">  مدیریت تهیه و اجرایطرح های موضوعی و موضعی بازآفرینی فضاهای شهری مبتنی بر طرح­های جامع و تفضیلی</t>
  </si>
  <si>
    <t xml:space="preserve">  مدیریت اجرای پروژهای محرک توسعه بافت و تاسیسات عمومی مورد نیاز آن</t>
  </si>
  <si>
    <t xml:space="preserve"> حمایت از ساخت و تولید مسکن اجتماعی متناسب با هویت شهری</t>
  </si>
  <si>
    <t xml:space="preserve"> سایر موارد مرتبط</t>
  </si>
  <si>
    <t xml:space="preserve">  ارائه راهکارهای عملیاتی برای توسعه پایدار شهری.</t>
  </si>
  <si>
    <t xml:space="preserve">  تهیه طرح‌های موضوعی و موضعی بازآفرینی فضاهای شهری مبتنی بر طرح های جامع و تفضیلی</t>
  </si>
  <si>
    <t xml:space="preserve">  پیشنهادات اصلاحی برای بهینه‌سازی استفاده از منابع.</t>
  </si>
  <si>
    <t xml:space="preserve">  ایجاد سامانه اطلاعات، پایش و ارزیابی فضاهای سبز شهری</t>
  </si>
  <si>
    <t xml:space="preserve">  حفظ احیا و ایجاد باغ های عمومی شهری</t>
  </si>
  <si>
    <t xml:space="preserve">  حفاظت و استفاده بهینه از منابع خاک با بکارگیری روش­های اصلاح و تقویت خاک در عرصه های فضای سبز شهری عمومی.</t>
  </si>
  <si>
    <t xml:space="preserve"> مدیریت طراحی، احداث، توسعه و تجهیز، باز پیرایی و نگهداری فضاهای سبز شهری عمومی</t>
  </si>
  <si>
    <t xml:space="preserve"> بررسی، شناسایی، مدیریت تولید و استفاده از گونه های گیاهی، زینتی و غیر زینتی و غیر زینتی با نیاز آبی و هزینه نگهداری پایین و سازگاری با شرایط منطقه</t>
  </si>
  <si>
    <t xml:space="preserve">  اجرای طرح های مطالعاتی موضعی و موضوعی فضای سبز</t>
  </si>
  <si>
    <t xml:space="preserve">  مشاوره جهت تولید بهینه و استفاده از گونه های گیاهی، زینتی و غیر زینتی و غیر زینتی با نیاز آبی و هزینه نگهداری پایین و سازگاری با شرایط منطقه</t>
  </si>
  <si>
    <t xml:space="preserve">  مشاوره در انتخاب و اجرای روش‌های بهینه کاشت و نگهداری فضاهای سبز.</t>
  </si>
  <si>
    <t xml:space="preserve"> ایجاد، توسعه، بهره برداری و نگهداری میدان ها و بازارهای ثابت و محله ای عرضه محصولات و فرآورده های کشاورزی، دامی، طیور و آبزیان</t>
  </si>
  <si>
    <t xml:space="preserve"> اجرای طرح های ساماندهی کشتارگاه های تحت مالکیت شهرداری و ایجاد مراکز موقت عرضه بهداشتی</t>
  </si>
  <si>
    <t xml:space="preserve"> مدیریت ایجاد، توسعه، بهره برداری و نگهداری میدان ها و بازارهای ثابت و محله ای عرضه</t>
  </si>
  <si>
    <t xml:space="preserve">  ساماندهی کشتارگاه های تحت مالکیت شهرداری و ایجاد مراکز موقت عرضه بهداشتی</t>
  </si>
  <si>
    <t xml:space="preserve"> مدیریت ایجاد و توسعه تاسیسات و صنایع تبدیل و تکمیل</t>
  </si>
  <si>
    <t xml:space="preserve"> مشاوره و ارائه طرح های ساماندهی کشتارگاه های تحت مالکیت شهرداری و ایجاد مراکز موقت عرضه بهداشتی</t>
  </si>
  <si>
    <t xml:space="preserve"> مشاوره و ارائه طرح­های ایجاد و توسعه تاسیسات و صنایع تبدیل و تکمیل</t>
  </si>
  <si>
    <t xml:space="preserve"> اجرای طرح های ایجاد آرامستان و توسعه و تجهیز مکان های تغسیل، تکفین و تدفین</t>
  </si>
  <si>
    <t xml:space="preserve"> مدیریت ایجاد آرامستان و توسعه و تجهیز مکان های تغسیل، تکفین و تدفین</t>
  </si>
  <si>
    <t xml:space="preserve">  ارائه مشاوره تخصصی در زمینه برنامه ریزی و اقدام برایی پیش بینی و تامین فضای مورد نیاز برای قبور</t>
  </si>
  <si>
    <t xml:space="preserve">  ارائه مشاوره تخصصی در زمینه گسترش امکانات و توسعه خدمات آرامستان‌ها.</t>
  </si>
  <si>
    <t xml:space="preserve">  اجرا و بروزرسانی معماری سازمانی و طرح جامع فناوری اطلاعات و ارتباطات شهرداری</t>
  </si>
  <si>
    <t xml:space="preserve">  اجرای طرح­های فناوری اطلاعات و ارتباطات در چارچوب طرح جامع فناوری اطلاعات و ارتباطات شهرداری</t>
  </si>
  <si>
    <t xml:space="preserve">   ایجاد سامانه های الکترونیکی و پنجره واحد شهری برای ارائه خدمات الکترونیکی به شهروندان</t>
  </si>
  <si>
    <t xml:space="preserve">  ایجاد، بهره­برداری، نگهداری و توسعه زیرساخت­های ارتباطی میان شهرداری، ادارات خدمت رسان شهر و سایر شهردرای ها با استفاده از فناوری­های نوین</t>
  </si>
  <si>
    <t xml:space="preserve">  اجرای طرح استعلام ها و اخذ مجوزهای لازم بصورت الکترونیک در شبکه بین دستگاهی</t>
  </si>
  <si>
    <t xml:space="preserve"> مدیریت تهیه و اجرای طرح­های فناوری اطلاعات و ارتباطات در چارچوب طرح جامع فناوری اطلاعات و ارتباطات شهرداری</t>
  </si>
  <si>
    <t xml:space="preserve"> مدیریت طراحی، ایجاد، بهره­برداری، نگهداری و توسعه زیرساخت­های ارتباطی میان شهرداری، ادارات خدمت رسان شهر و سایر شهردرای ها با استفاده از فناوری­های نوین </t>
  </si>
  <si>
    <t xml:space="preserve"> مدیریت طراحی، ایججاد، راه اندازی و نگهداری سامانه های اطلاعات مکانی</t>
  </si>
  <si>
    <t xml:space="preserve"> مدیریت طراحی و اجرای طرح استعلام ها و اخذ مجوزهای لازم بصورت الکترونیک در شبکه بین دستگاهی</t>
  </si>
  <si>
    <t xml:space="preserve"> برنامه ریزی استراتژیک، مدیریت منابع مالی و انسانی، نظارت بر اجرای پروژه ها و هماهنگی بین نهادها که منجر به بالارفتن بهره وری ، توسعه پایدار، درآمدزایی و حفظ حداکثری منابع می­شود.</t>
  </si>
  <si>
    <t xml:space="preserve"> ارائه راه حل­های نوآورانه و تحلیل استراتژیک در راستای درآمدزایی، حفظ منابع و بالابردن بهره وری</t>
  </si>
  <si>
    <t>ورود اطلاعات پایه</t>
  </si>
  <si>
    <t>مثال 1</t>
  </si>
  <si>
    <t>مثال 2</t>
  </si>
  <si>
    <t>مثال 3</t>
  </si>
  <si>
    <t>معاف</t>
  </si>
  <si>
    <t>تاریخ انتصاب پست فعلی</t>
  </si>
  <si>
    <t>عنوان مقاله/طرح/پیشنهاد/اکتشاف</t>
  </si>
  <si>
    <t>د-رفتار با کرامت و محترمانه در هنگام ارائه خدمت</t>
  </si>
  <si>
    <t>خلاصه سوابق خدمتي</t>
  </si>
  <si>
    <t>مثال 4</t>
  </si>
  <si>
    <t>مثال 5</t>
  </si>
  <si>
    <t>مثال 6</t>
  </si>
  <si>
    <t>مثال 7</t>
  </si>
  <si>
    <t>مثال 8</t>
  </si>
  <si>
    <t>مثال 9</t>
  </si>
  <si>
    <t>مثال 10</t>
  </si>
  <si>
    <t>مثال 11</t>
  </si>
  <si>
    <t>مثال 12</t>
  </si>
  <si>
    <t>مثال 13</t>
  </si>
  <si>
    <t>مثال 14</t>
  </si>
  <si>
    <t>مثال 15</t>
  </si>
  <si>
    <t>مثال 16</t>
  </si>
  <si>
    <t>مثال 17</t>
  </si>
  <si>
    <t>مثال 18</t>
  </si>
  <si>
    <t>مثال 19</t>
  </si>
  <si>
    <t>مثال 20</t>
  </si>
  <si>
    <t>مثال 21</t>
  </si>
  <si>
    <t>مثال 22</t>
  </si>
  <si>
    <t>مثال 23</t>
  </si>
  <si>
    <t>مثال 24</t>
  </si>
  <si>
    <t>مثال 25</t>
  </si>
  <si>
    <t>مثال 26</t>
  </si>
  <si>
    <t>مثال 27</t>
  </si>
  <si>
    <t>مثال 28</t>
  </si>
  <si>
    <t>مثال 29</t>
  </si>
  <si>
    <t>مثال 30</t>
  </si>
  <si>
    <t>مثال 31</t>
  </si>
  <si>
    <t>مثال 32</t>
  </si>
  <si>
    <t xml:space="preserve">                                          امضا:   </t>
  </si>
  <si>
    <t>نام و نام خانوادگی تنظیم کننده:  …………………..</t>
  </si>
  <si>
    <t>دور های آموزشی بیش از 32 مورد</t>
  </si>
  <si>
    <t>استناد بر اساس فرم شناسنامه آموزشی</t>
  </si>
  <si>
    <t>موضوع</t>
  </si>
  <si>
    <t>توضیح</t>
  </si>
  <si>
    <t>شناسنامه آموزشی</t>
  </si>
  <si>
    <t>برای کارکنانی که دارای  بیش از 32 دوره ی آموزشی  میباشند با انتخاب گزینه تایید در بخش مربوط به دوره های آموزشی در محل فرم ورود اطلاعات پایه، مستند به دوره های تایید شده در شناسنامه آموزشی از درج مجموع ساعات دوره و امتیاز در فرم 1-1 بهره مند می شوید.</t>
  </si>
  <si>
    <t>نام نشریه/توضیحات</t>
  </si>
  <si>
    <t>طراحی و پیاده سازی :  علی هوشمندی©</t>
  </si>
  <si>
    <t>دفتر نوسازي، تحول و فناوري اطلاعات سازمان شهرداري ها و دهياري هاي كشور</t>
  </si>
  <si>
    <t>مدت (ماه)</t>
  </si>
  <si>
    <t>مدت (روز)</t>
  </si>
  <si>
    <t>شماره تماس :</t>
  </si>
  <si>
    <t>سیروس نظرآبادی</t>
  </si>
  <si>
    <t>مدیر کل سرمایه انسانی</t>
  </si>
  <si>
    <t>اعظم درویشی</t>
  </si>
  <si>
    <t>رئیس اداره آموزش و توانمندسازی</t>
  </si>
  <si>
    <r>
      <rPr>
        <b/>
        <sz val="9"/>
        <color theme="1"/>
        <rFont val="B Titr"/>
        <charset val="178"/>
      </rPr>
      <t>کاوه مردافکن</t>
    </r>
    <r>
      <rPr>
        <b/>
        <sz val="8"/>
        <color theme="1"/>
        <rFont val="B Titr"/>
        <charset val="178"/>
      </rPr>
      <t xml:space="preserve">
معاون برنامه ريزي ، توسعه سرمايه انساني و امورشورا</t>
    </r>
  </si>
  <si>
    <t>کاوه مردافکن</t>
  </si>
  <si>
    <t>فرهاد برونک</t>
  </si>
  <si>
    <t>معاون برنامه ریزی،توسعه سرمایه انسانی و امور شورا</t>
  </si>
  <si>
    <t>رئیس اداره کارگزینی</t>
  </si>
  <si>
    <t>رئیس اداره آموزش و توانمند سازی</t>
  </si>
  <si>
    <t>سروس نظرآبادی</t>
  </si>
  <si>
    <t>سعید سلیم ساسانی</t>
  </si>
  <si>
    <t>نادر نورائی</t>
  </si>
  <si>
    <t>بهمن سعیدی پور</t>
  </si>
  <si>
    <t>جلسه هیات ممیزه ارتقا شغلی کارکنان شهرداری کرمانشاه در سطح ارشد/عالی/خبره به استناد نامه شماره 34642 مورخ 1403/01/01 سازمان شهرداریها و نامه شماره 74922 مورخ  1403/08/07 سازمان امور اداری و استخدامی تشکیل پرونده آقای/خانم ............................................ براساس مستندات مورد بررسی و با ارتقا رتبه در سطح .................... نامبرده برابر امتیاز.................از تاریخ ..........................موافقت گردید.</t>
  </si>
  <si>
    <t>استخدام رسمی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</si>
</sst>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
    <numFmt numFmtId="166" formatCode="&quot;ريال&quot;\ #,##0.00_-"/>
  </numFmts>
  <fonts count="70">
    <font>
      <sz val="11"/>
      <color theme="1"/>
      <name val="Arial"/>
      <family val="2"/>
      <charset val="178"/>
      <scheme val="minor"/>
    </font>
    <font>
      <sz val="14"/>
      <color theme="1"/>
      <name val="Zar"/>
      <charset val="178"/>
    </font>
    <font>
      <b/>
      <sz val="13"/>
      <color theme="1"/>
      <name val="B Mitra"/>
      <charset val="178"/>
    </font>
    <font>
      <sz val="12"/>
      <color theme="1"/>
      <name val="B Mitra"/>
      <charset val="178"/>
    </font>
    <font>
      <sz val="12"/>
      <color theme="1"/>
      <name val="Arial"/>
      <family val="2"/>
      <charset val="178"/>
      <scheme val="minor"/>
    </font>
    <font>
      <sz val="11"/>
      <color theme="1"/>
      <name val="B Mitra"/>
      <charset val="178"/>
    </font>
    <font>
      <sz val="10"/>
      <color theme="1"/>
      <name val="B Mitra"/>
      <charset val="178"/>
    </font>
    <font>
      <b/>
      <sz val="10"/>
      <color theme="1"/>
      <name val="Titr"/>
      <charset val="178"/>
    </font>
    <font>
      <sz val="12"/>
      <color theme="1"/>
      <name val="Zar"/>
      <charset val="178"/>
    </font>
    <font>
      <sz val="9"/>
      <color theme="1"/>
      <name val="B Mitra"/>
      <charset val="178"/>
    </font>
    <font>
      <sz val="12"/>
      <color theme="1"/>
      <name val="B Lotus"/>
      <charset val="178"/>
    </font>
    <font>
      <sz val="12"/>
      <color rgb="FF969696"/>
      <name val="Arial"/>
      <family val="2"/>
      <charset val="178"/>
      <scheme val="minor"/>
    </font>
    <font>
      <sz val="11"/>
      <color rgb="FF969696"/>
      <name val="Arial"/>
      <family val="2"/>
      <charset val="178"/>
      <scheme val="minor"/>
    </font>
    <font>
      <sz val="12"/>
      <color rgb="FF969696"/>
      <name val="B Mitra"/>
      <charset val="178"/>
    </font>
    <font>
      <sz val="13"/>
      <color theme="1"/>
      <name val="B Titr"/>
      <charset val="178"/>
    </font>
    <font>
      <sz val="13"/>
      <color theme="1"/>
      <name val="B Nazanin"/>
      <charset val="178"/>
    </font>
    <font>
      <sz val="11"/>
      <color theme="1"/>
      <name val="B Nazanin"/>
      <charset val="178"/>
    </font>
    <font>
      <b/>
      <sz val="11"/>
      <color theme="1"/>
      <name val="B Nazanin"/>
      <charset val="178"/>
    </font>
    <font>
      <b/>
      <sz val="11"/>
      <name val="B Nazanin"/>
      <charset val="178"/>
    </font>
    <font>
      <sz val="10"/>
      <color theme="1"/>
      <name val="B Nazanin"/>
      <charset val="178"/>
    </font>
    <font>
      <sz val="11"/>
      <name val="B Nazanin"/>
      <charset val="178"/>
    </font>
    <font>
      <sz val="9"/>
      <color theme="1"/>
      <name val="B Nazanin"/>
      <charset val="178"/>
    </font>
    <font>
      <sz val="12"/>
      <color theme="1"/>
      <name val="B Nazanin"/>
      <charset val="178"/>
    </font>
    <font>
      <sz val="8"/>
      <color theme="1"/>
      <name val="B Nazanin"/>
      <charset val="178"/>
    </font>
    <font>
      <sz val="10"/>
      <color theme="1"/>
      <name val="Wingdings"/>
      <charset val="2"/>
    </font>
    <font>
      <b/>
      <sz val="10"/>
      <color theme="1"/>
      <name val="B Nazanin"/>
      <charset val="178"/>
    </font>
    <font>
      <b/>
      <sz val="9"/>
      <color theme="1"/>
      <name val="B Nazanin"/>
      <charset val="178"/>
    </font>
    <font>
      <sz val="10"/>
      <color theme="1"/>
      <name val="Arial"/>
      <family val="2"/>
      <charset val="178"/>
      <scheme val="minor"/>
    </font>
    <font>
      <b/>
      <sz val="8"/>
      <color theme="1"/>
      <name val="B Nazanin"/>
      <charset val="178"/>
    </font>
    <font>
      <sz val="7.5"/>
      <color theme="1"/>
      <name val="B Nazanin"/>
      <charset val="178"/>
    </font>
    <font>
      <b/>
      <sz val="11"/>
      <color theme="1"/>
      <name val="B Titr"/>
      <charset val="178"/>
    </font>
    <font>
      <b/>
      <sz val="11"/>
      <color theme="0" tint="-0.34998626667073579"/>
      <name val="B Nazanin"/>
      <charset val="178"/>
    </font>
    <font>
      <sz val="11"/>
      <color theme="1"/>
      <name val="Arial"/>
      <family val="2"/>
      <scheme val="minor"/>
    </font>
    <font>
      <sz val="16"/>
      <color theme="1"/>
      <name val="B Jadid"/>
      <charset val="178"/>
    </font>
    <font>
      <sz val="11"/>
      <color theme="1"/>
      <name val="B Titr"/>
      <charset val="178"/>
    </font>
    <font>
      <b/>
      <sz val="11"/>
      <color theme="1"/>
      <name val="B Lotus"/>
      <charset val="178"/>
    </font>
    <font>
      <b/>
      <sz val="12"/>
      <color theme="1"/>
      <name val="B Lotus"/>
      <charset val="178"/>
    </font>
    <font>
      <sz val="14"/>
      <color theme="1"/>
      <name val="B Nazanin"/>
      <charset val="178"/>
    </font>
    <font>
      <sz val="11"/>
      <color theme="0" tint="-0.34998626667073579"/>
      <name val="Arial"/>
      <family val="2"/>
      <scheme val="minor"/>
    </font>
    <font>
      <sz val="14"/>
      <color theme="1"/>
      <name val="B Lotus"/>
      <charset val="178"/>
    </font>
    <font>
      <b/>
      <sz val="10"/>
      <name val="Times New Roman"/>
      <family val="1"/>
      <scheme val="major"/>
    </font>
    <font>
      <b/>
      <sz val="11"/>
      <color theme="1"/>
      <name val="Arial"/>
      <family val="2"/>
      <scheme val="minor"/>
    </font>
    <font>
      <b/>
      <sz val="14"/>
      <color theme="1"/>
      <name val="B Lotus"/>
      <charset val="178"/>
    </font>
    <font>
      <sz val="16"/>
      <color theme="1"/>
      <name val="B Titr"/>
      <charset val="178"/>
    </font>
    <font>
      <b/>
      <sz val="9"/>
      <color indexed="81"/>
      <name val="Tahoma"/>
      <family val="2"/>
    </font>
    <font>
      <b/>
      <sz val="16"/>
      <color theme="1"/>
      <name val="B Lotus"/>
      <charset val="178"/>
    </font>
    <font>
      <b/>
      <sz val="12"/>
      <color theme="1"/>
      <name val="B Nazanin"/>
      <charset val="178"/>
    </font>
    <font>
      <sz val="11"/>
      <color theme="1"/>
      <name val="B Jadid"/>
      <charset val="178"/>
    </font>
    <font>
      <b/>
      <sz val="14"/>
      <color theme="1"/>
      <name val="B Nazanin"/>
      <charset val="178"/>
    </font>
    <font>
      <sz val="16"/>
      <color theme="1"/>
      <name val="B Lotus"/>
      <charset val="178"/>
    </font>
    <font>
      <sz val="16"/>
      <color theme="1"/>
      <name val="B Mitra"/>
      <charset val="178"/>
    </font>
    <font>
      <b/>
      <sz val="10"/>
      <color theme="1"/>
      <name val="B Mitra"/>
      <charset val="178"/>
    </font>
    <font>
      <b/>
      <sz val="9"/>
      <color theme="1"/>
      <name val="B Mitra"/>
      <charset val="178"/>
    </font>
    <font>
      <sz val="10"/>
      <color theme="1"/>
      <name val="B Lotus"/>
      <charset val="178"/>
    </font>
    <font>
      <sz val="11"/>
      <color theme="1"/>
      <name val="B Lotus"/>
      <charset val="178"/>
    </font>
    <font>
      <sz val="9"/>
      <color theme="1"/>
      <name val="B Lotus"/>
      <charset val="178"/>
    </font>
    <font>
      <u/>
      <sz val="11"/>
      <color theme="10"/>
      <name val="Arial"/>
      <family val="2"/>
      <charset val="178"/>
      <scheme val="minor"/>
    </font>
    <font>
      <i/>
      <sz val="8"/>
      <color theme="0" tint="-0.34998626667073579"/>
      <name val="Times New Roman"/>
      <family val="1"/>
      <scheme val="major"/>
    </font>
    <font>
      <sz val="9"/>
      <color indexed="81"/>
      <name val="Tahoma"/>
      <family val="2"/>
    </font>
    <font>
      <b/>
      <sz val="8"/>
      <name val="Times New Roman"/>
      <family val="1"/>
      <scheme val="major"/>
    </font>
    <font>
      <sz val="14"/>
      <color theme="1"/>
      <name val="B Titr"/>
      <charset val="178"/>
    </font>
    <font>
      <b/>
      <sz val="14"/>
      <color theme="1"/>
      <name val="Arial"/>
      <family val="2"/>
      <charset val="178"/>
      <scheme val="minor"/>
    </font>
    <font>
      <sz val="12"/>
      <color theme="1"/>
      <name val="B Jadid"/>
      <charset val="178"/>
    </font>
    <font>
      <sz val="11"/>
      <color theme="10"/>
      <name val="Arial"/>
      <family val="2"/>
      <charset val="178"/>
      <scheme val="minor"/>
    </font>
    <font>
      <b/>
      <sz val="10"/>
      <color theme="1"/>
      <name val="B Titr"/>
      <charset val="178"/>
    </font>
    <font>
      <b/>
      <sz val="9"/>
      <color theme="1"/>
      <name val="B Titr"/>
      <charset val="178"/>
    </font>
    <font>
      <sz val="9"/>
      <color theme="1"/>
      <name val="B Titr"/>
      <charset val="178"/>
    </font>
    <font>
      <b/>
      <sz val="12"/>
      <color theme="1"/>
      <name val="B Titr"/>
      <charset val="178"/>
    </font>
    <font>
      <b/>
      <sz val="8"/>
      <color theme="1"/>
      <name val="B Titr"/>
      <charset val="178"/>
    </font>
    <font>
      <sz val="10"/>
      <color theme="1"/>
      <name val="B Titr"/>
      <charset val="178"/>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darkGray"/>
    </fill>
    <fill>
      <patternFill patternType="solid">
        <fgColor theme="4" tint="0.79998168889431442"/>
        <bgColor indexed="64"/>
      </patternFill>
    </fill>
    <fill>
      <patternFill patternType="solid">
        <fgColor theme="2" tint="-9.9978637043366805E-2"/>
        <bgColor indexed="64"/>
      </patternFill>
    </fill>
    <fill>
      <patternFill patternType="solid">
        <fgColor indexed="65"/>
        <bgColor indexed="64"/>
      </patternFill>
    </fill>
    <fill>
      <patternFill patternType="solid">
        <fgColor rgb="FFE7E6E6"/>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darkUp"/>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medium">
        <color indexed="64"/>
      </left>
      <right/>
      <top style="thin">
        <color indexed="64"/>
      </top>
      <bottom style="medium">
        <color indexed="64"/>
      </bottom>
      <diagonal/>
    </border>
    <border>
      <left style="thin">
        <color indexed="64"/>
      </left>
      <right style="thin">
        <color indexed="64"/>
      </right>
      <top style="slantDashDot">
        <color indexed="64"/>
      </top>
      <bottom/>
      <diagonal/>
    </border>
    <border>
      <left style="thin">
        <color indexed="64"/>
      </left>
      <right style="thin">
        <color indexed="64"/>
      </right>
      <top style="slantDashDot">
        <color indexed="64"/>
      </top>
      <bottom style="thin">
        <color indexed="64"/>
      </bottom>
      <diagonal/>
    </border>
    <border>
      <left style="thin">
        <color indexed="64"/>
      </left>
      <right style="thin">
        <color indexed="64"/>
      </right>
      <top/>
      <bottom style="slantDashDot">
        <color indexed="64"/>
      </bottom>
      <diagonal/>
    </border>
    <border>
      <left style="thin">
        <color indexed="64"/>
      </left>
      <right style="thin">
        <color indexed="64"/>
      </right>
      <top style="thin">
        <color indexed="64"/>
      </top>
      <bottom style="slantDashDot">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bottom style="double">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slantDashDot">
        <color indexed="64"/>
      </bottom>
      <diagonal/>
    </border>
    <border>
      <left/>
      <right style="thin">
        <color indexed="64"/>
      </right>
      <top/>
      <bottom style="slantDashDot">
        <color indexed="64"/>
      </bottom>
      <diagonal/>
    </border>
    <border>
      <left style="thin">
        <color indexed="64"/>
      </left>
      <right/>
      <top style="slantDashDot">
        <color indexed="64"/>
      </top>
      <bottom/>
      <diagonal/>
    </border>
    <border>
      <left/>
      <right style="thin">
        <color indexed="64"/>
      </right>
      <top style="slantDashDot">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indexed="64"/>
      </right>
      <top style="thin">
        <color indexed="64"/>
      </top>
      <bottom/>
      <diagonal/>
    </border>
    <border>
      <left style="thin">
        <color indexed="64"/>
      </left>
      <right style="medium">
        <color auto="1"/>
      </right>
      <top/>
      <bottom style="double">
        <color indexed="64"/>
      </bottom>
      <diagonal/>
    </border>
    <border>
      <left style="thin">
        <color indexed="64"/>
      </left>
      <right style="medium">
        <color auto="1"/>
      </right>
      <top style="double">
        <color indexed="64"/>
      </top>
      <bottom/>
      <diagonal/>
    </border>
    <border>
      <left style="medium">
        <color auto="1"/>
      </left>
      <right style="thin">
        <color indexed="64"/>
      </right>
      <top/>
      <bottom style="thin">
        <color indexed="64"/>
      </bottom>
      <diagonal/>
    </border>
    <border>
      <left style="medium">
        <color auto="1"/>
      </left>
      <right/>
      <top/>
      <bottom/>
      <diagonal/>
    </border>
    <border>
      <left/>
      <right style="medium">
        <color auto="1"/>
      </right>
      <top/>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auto="1"/>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auto="1"/>
      </top>
      <bottom style="thin">
        <color auto="1"/>
      </bottom>
      <diagonal/>
    </border>
    <border>
      <left style="thin">
        <color auto="1"/>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auto="1"/>
      </right>
      <top/>
      <bottom style="thin">
        <color indexed="64"/>
      </bottom>
      <diagonal/>
    </border>
    <border>
      <left style="medium">
        <color theme="6" tint="-0.499984740745262"/>
      </left>
      <right/>
      <top style="medium">
        <color theme="6" tint="-0.499984740745262"/>
      </top>
      <bottom style="medium">
        <color theme="6" tint="-0.499984740745262"/>
      </bottom>
      <diagonal/>
    </border>
    <border>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double">
        <color auto="1"/>
      </top>
      <bottom style="thin">
        <color auto="1"/>
      </bottom>
      <diagonal/>
    </border>
    <border>
      <left/>
      <right style="medium">
        <color indexed="64"/>
      </right>
      <top style="double">
        <color auto="1"/>
      </top>
      <bottom style="thin">
        <color auto="1"/>
      </bottom>
      <diagonal/>
    </border>
    <border>
      <left style="thick">
        <color theme="3" tint="-0.499984740745262"/>
      </left>
      <right/>
      <top style="thick">
        <color theme="3" tint="-0.499984740745262"/>
      </top>
      <bottom/>
      <diagonal/>
    </border>
    <border>
      <left/>
      <right/>
      <top style="thick">
        <color theme="3" tint="-0.499984740745262"/>
      </top>
      <bottom/>
      <diagonal/>
    </border>
    <border>
      <left/>
      <right style="thick">
        <color theme="3" tint="-0.499984740745262"/>
      </right>
      <top style="thick">
        <color theme="3" tint="-0.499984740745262"/>
      </top>
      <bottom/>
      <diagonal/>
    </border>
    <border>
      <left style="thick">
        <color theme="3" tint="-0.499984740745262"/>
      </left>
      <right/>
      <top/>
      <bottom style="thick">
        <color theme="3" tint="-0.499984740745262"/>
      </bottom>
      <diagonal/>
    </border>
    <border>
      <left/>
      <right/>
      <top/>
      <bottom style="thick">
        <color theme="3" tint="-0.499984740745262"/>
      </bottom>
      <diagonal/>
    </border>
    <border>
      <left/>
      <right style="thick">
        <color theme="3" tint="-0.499984740745262"/>
      </right>
      <top/>
      <bottom style="thick">
        <color theme="3" tint="-0.499984740745262"/>
      </bottom>
      <diagonal/>
    </border>
    <border>
      <left style="medium">
        <color indexed="64"/>
      </left>
      <right/>
      <top style="thin">
        <color auto="1"/>
      </top>
      <bottom style="medium">
        <color theme="2"/>
      </bottom>
      <diagonal/>
    </border>
    <border>
      <left/>
      <right/>
      <top style="thin">
        <color auto="1"/>
      </top>
      <bottom style="medium">
        <color theme="2"/>
      </bottom>
      <diagonal/>
    </border>
    <border>
      <left/>
      <right style="medium">
        <color indexed="64"/>
      </right>
      <top style="thin">
        <color auto="1"/>
      </top>
      <bottom style="medium">
        <color theme="2"/>
      </bottom>
      <diagonal/>
    </border>
  </borders>
  <cellStyleXfs count="3">
    <xf numFmtId="0" fontId="0" fillId="0" borderId="0"/>
    <xf numFmtId="0" fontId="32" fillId="0" borderId="0"/>
    <xf numFmtId="0" fontId="56" fillId="0" borderId="0" applyNumberFormat="0" applyFill="0" applyBorder="0" applyAlignment="0" applyProtection="0"/>
  </cellStyleXfs>
  <cellXfs count="961">
    <xf numFmtId="0" fontId="0" fillId="0" borderId="0" xfId="0"/>
    <xf numFmtId="0" fontId="16" fillId="0" borderId="0" xfId="0" applyFont="1" applyAlignment="1">
      <alignment horizontal="center" vertical="center"/>
    </xf>
    <xf numFmtId="0" fontId="16" fillId="0" borderId="0" xfId="0" applyFont="1"/>
    <xf numFmtId="0" fontId="27" fillId="0" borderId="0" xfId="0" applyFont="1"/>
    <xf numFmtId="0" fontId="19" fillId="0" borderId="0" xfId="0" applyFont="1" applyAlignment="1">
      <alignment vertical="center" wrapText="1"/>
    </xf>
    <xf numFmtId="0" fontId="15" fillId="0" borderId="0" xfId="0" applyFont="1"/>
    <xf numFmtId="0" fontId="17" fillId="0" borderId="0" xfId="0" applyFont="1" applyAlignment="1">
      <alignment horizontal="center" vertical="center"/>
    </xf>
    <xf numFmtId="0" fontId="32" fillId="0" borderId="0" xfId="1"/>
    <xf numFmtId="0" fontId="35" fillId="0" borderId="43" xfId="1" applyFont="1" applyBorder="1"/>
    <xf numFmtId="0" fontId="22" fillId="0" borderId="1" xfId="1" applyFont="1" applyBorder="1" applyAlignment="1" applyProtection="1">
      <alignment horizontal="center" vertical="center"/>
      <protection locked="0"/>
    </xf>
    <xf numFmtId="0" fontId="16" fillId="0" borderId="1" xfId="1" applyFont="1" applyBorder="1" applyAlignment="1" applyProtection="1">
      <alignment horizontal="center" vertical="center" wrapText="1"/>
      <protection locked="0"/>
    </xf>
    <xf numFmtId="0" fontId="37" fillId="0" borderId="1" xfId="1"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21" fillId="0" borderId="1" xfId="1" applyFont="1" applyBorder="1" applyAlignment="1" applyProtection="1">
      <alignment horizontal="center" vertical="center" wrapText="1"/>
      <protection locked="0"/>
    </xf>
    <xf numFmtId="0" fontId="32" fillId="0" borderId="0" xfId="1" applyProtection="1">
      <protection hidden="1"/>
    </xf>
    <xf numFmtId="0" fontId="38" fillId="0" borderId="0" xfId="1" applyFont="1" applyProtection="1">
      <protection hidden="1"/>
    </xf>
    <xf numFmtId="0" fontId="32" fillId="0" borderId="28" xfId="1" applyBorder="1" applyAlignment="1" applyProtection="1">
      <alignment horizontal="center" vertical="center"/>
      <protection locked="0"/>
    </xf>
    <xf numFmtId="0" fontId="36" fillId="0" borderId="1" xfId="1" applyFont="1" applyBorder="1" applyAlignment="1">
      <alignment horizontal="center" vertical="center"/>
    </xf>
    <xf numFmtId="1" fontId="37" fillId="0" borderId="1" xfId="1" applyNumberFormat="1" applyFont="1" applyBorder="1" applyAlignment="1" applyProtection="1">
      <alignment horizontal="center" vertical="center" wrapText="1"/>
      <protection locked="0"/>
    </xf>
    <xf numFmtId="0" fontId="17" fillId="0" borderId="0" xfId="0" applyFont="1"/>
    <xf numFmtId="0" fontId="0" fillId="0" borderId="0" xfId="0" applyProtection="1">
      <protection hidden="1"/>
    </xf>
    <xf numFmtId="0" fontId="0" fillId="0" borderId="0" xfId="0" applyAlignment="1" applyProtection="1">
      <alignment horizontal="center" vertical="center"/>
      <protection hidden="1"/>
    </xf>
    <xf numFmtId="0" fontId="7" fillId="2" borderId="6" xfId="0" applyFont="1" applyFill="1" applyBorder="1" applyAlignment="1" applyProtection="1">
      <alignment horizontal="center"/>
      <protection hidden="1"/>
    </xf>
    <xf numFmtId="0" fontId="7" fillId="2" borderId="19" xfId="0" applyFont="1" applyFill="1" applyBorder="1" applyAlignment="1" applyProtection="1">
      <alignment horizontal="center" vertical="center" wrapText="1"/>
      <protection hidden="1"/>
    </xf>
    <xf numFmtId="0" fontId="7" fillId="3" borderId="0" xfId="0" applyFont="1" applyFill="1" applyAlignment="1" applyProtection="1">
      <alignment horizontal="center" wrapText="1"/>
      <protection hidden="1"/>
    </xf>
    <xf numFmtId="0" fontId="7" fillId="2" borderId="4" xfId="0" applyFont="1" applyFill="1" applyBorder="1" applyAlignment="1" applyProtection="1">
      <alignment horizontal="center"/>
      <protection hidden="1"/>
    </xf>
    <xf numFmtId="0" fontId="7" fillId="2" borderId="20" xfId="0" applyFont="1" applyFill="1" applyBorder="1" applyAlignment="1" applyProtection="1">
      <alignment horizontal="center"/>
      <protection hidden="1"/>
    </xf>
    <xf numFmtId="0" fontId="7" fillId="2" borderId="47" xfId="0" applyFont="1" applyFill="1" applyBorder="1" applyAlignment="1" applyProtection="1">
      <alignment horizontal="center"/>
      <protection hidden="1"/>
    </xf>
    <xf numFmtId="0" fontId="3" fillId="0" borderId="2"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readingOrder="2"/>
      <protection hidden="1"/>
    </xf>
    <xf numFmtId="0" fontId="3" fillId="0" borderId="1" xfId="0" applyFont="1" applyBorder="1" applyAlignment="1" applyProtection="1">
      <alignment horizontal="center"/>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3" fillId="0" borderId="3" xfId="0" applyFont="1" applyBorder="1" applyAlignment="1" applyProtection="1">
      <alignment horizontal="center" vertical="center" wrapText="1"/>
      <protection hidden="1"/>
    </xf>
    <xf numFmtId="0" fontId="3" fillId="0" borderId="0" xfId="0" applyFont="1" applyAlignment="1" applyProtection="1">
      <alignment horizontal="center" wrapText="1"/>
      <protection hidden="1"/>
    </xf>
    <xf numFmtId="0" fontId="3" fillId="3" borderId="1" xfId="0"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19" fillId="0" borderId="43" xfId="0" applyFont="1" applyBorder="1" applyAlignment="1" applyProtection="1">
      <alignment horizontal="right" vertical="center" readingOrder="2"/>
      <protection hidden="1"/>
    </xf>
    <xf numFmtId="0" fontId="25" fillId="0" borderId="43" xfId="0" applyFont="1" applyBorder="1" applyAlignment="1" applyProtection="1">
      <alignment vertical="center" readingOrder="2"/>
      <protection hidden="1"/>
    </xf>
    <xf numFmtId="0" fontId="19" fillId="0" borderId="43" xfId="0" applyFont="1" applyBorder="1" applyAlignment="1" applyProtection="1">
      <alignment vertical="center"/>
      <protection hidden="1"/>
    </xf>
    <xf numFmtId="165" fontId="16" fillId="0" borderId="1" xfId="0" applyNumberFormat="1" applyFont="1" applyBorder="1" applyAlignment="1" applyProtection="1">
      <alignment horizontal="center" vertical="center" shrinkToFit="1"/>
      <protection hidden="1"/>
    </xf>
    <xf numFmtId="0" fontId="24" fillId="0" borderId="42" xfId="0" applyFont="1" applyBorder="1" applyAlignment="1" applyProtection="1">
      <alignment horizontal="center" vertical="center"/>
      <protection hidden="1"/>
    </xf>
    <xf numFmtId="0" fontId="24" fillId="0" borderId="42" xfId="0" applyFont="1" applyBorder="1" applyAlignment="1" applyProtection="1">
      <alignment horizontal="left" vertical="center"/>
      <protection hidden="1"/>
    </xf>
    <xf numFmtId="1" fontId="19" fillId="0" borderId="42" xfId="0" applyNumberFormat="1" applyFont="1" applyBorder="1" applyAlignment="1" applyProtection="1">
      <alignment horizontal="center" vertical="center"/>
      <protection hidden="1"/>
    </xf>
    <xf numFmtId="1" fontId="19" fillId="0" borderId="29" xfId="0" applyNumberFormat="1" applyFont="1" applyBorder="1" applyAlignment="1" applyProtection="1">
      <alignment horizontal="center" vertical="center"/>
      <protection hidden="1"/>
    </xf>
    <xf numFmtId="0" fontId="7" fillId="2" borderId="58" xfId="0" applyFont="1" applyFill="1" applyBorder="1" applyAlignment="1" applyProtection="1">
      <alignment horizontal="center" wrapText="1"/>
      <protection hidden="1"/>
    </xf>
    <xf numFmtId="0" fontId="35" fillId="0" borderId="43" xfId="1" applyFont="1" applyBorder="1" applyProtection="1">
      <protection locked="0"/>
    </xf>
    <xf numFmtId="0" fontId="10" fillId="0" borderId="43" xfId="1" applyFont="1" applyBorder="1" applyProtection="1">
      <protection locked="0"/>
    </xf>
    <xf numFmtId="0" fontId="19" fillId="0" borderId="38" xfId="0" applyFont="1" applyBorder="1" applyAlignment="1" applyProtection="1">
      <alignment horizontal="center" vertical="center" readingOrder="2"/>
      <protection hidden="1"/>
    </xf>
    <xf numFmtId="0" fontId="19" fillId="0" borderId="29" xfId="0" applyFont="1" applyBorder="1" applyAlignment="1" applyProtection="1">
      <alignment horizontal="center" vertical="center" shrinkToFit="1" readingOrder="2"/>
      <protection hidden="1"/>
    </xf>
    <xf numFmtId="0" fontId="39" fillId="0" borderId="1" xfId="0" applyFont="1" applyBorder="1" applyAlignment="1">
      <alignment horizontal="center" vertical="center"/>
    </xf>
    <xf numFmtId="0" fontId="24" fillId="0" borderId="40" xfId="0" applyFont="1" applyBorder="1" applyAlignment="1" applyProtection="1">
      <alignment horizontal="center" vertical="center" readingOrder="2"/>
      <protection hidden="1"/>
    </xf>
    <xf numFmtId="0" fontId="0" fillId="5" borderId="1" xfId="0" applyFill="1" applyBorder="1"/>
    <xf numFmtId="0" fontId="0" fillId="5" borderId="3" xfId="0" applyFill="1" applyBorder="1"/>
    <xf numFmtId="0" fontId="24" fillId="0" borderId="1" xfId="0" applyFont="1" applyBorder="1" applyAlignment="1" applyProtection="1">
      <alignment horizontal="center" vertical="center" readingOrder="2"/>
      <protection hidden="1"/>
    </xf>
    <xf numFmtId="0" fontId="0" fillId="0" borderId="0" xfId="0" applyAlignment="1" applyProtection="1">
      <alignment wrapText="1"/>
      <protection hidden="1"/>
    </xf>
    <xf numFmtId="0" fontId="0" fillId="5" borderId="4" xfId="0" applyFill="1" applyBorder="1"/>
    <xf numFmtId="0" fontId="42" fillId="7" borderId="59" xfId="0" applyFont="1" applyFill="1" applyBorder="1" applyAlignment="1">
      <alignment horizontal="center" vertical="center"/>
    </xf>
    <xf numFmtId="49" fontId="0" fillId="0" borderId="0" xfId="0" applyNumberFormat="1" applyProtection="1">
      <protection hidden="1"/>
    </xf>
    <xf numFmtId="0" fontId="42" fillId="7" borderId="1" xfId="0" applyFont="1" applyFill="1" applyBorder="1" applyAlignment="1">
      <alignment horizontal="center" vertical="center"/>
    </xf>
    <xf numFmtId="0" fontId="42" fillId="7" borderId="9" xfId="0" applyFont="1" applyFill="1" applyBorder="1" applyAlignment="1">
      <alignment horizontal="center" vertical="center"/>
    </xf>
    <xf numFmtId="0" fontId="19" fillId="0" borderId="42" xfId="0" applyFont="1" applyBorder="1" applyAlignment="1" applyProtection="1">
      <alignment horizontal="center" vertical="center" readingOrder="2"/>
      <protection hidden="1"/>
    </xf>
    <xf numFmtId="0" fontId="36" fillId="2" borderId="1" xfId="1" applyFont="1" applyFill="1" applyBorder="1" applyAlignment="1" applyProtection="1">
      <alignment horizontal="center" vertical="center"/>
      <protection hidden="1"/>
    </xf>
    <xf numFmtId="0" fontId="37" fillId="2" borderId="1" xfId="1" applyFont="1" applyFill="1" applyBorder="1" applyAlignment="1" applyProtection="1">
      <alignment horizontal="center" vertical="center"/>
      <protection hidden="1"/>
    </xf>
    <xf numFmtId="0" fontId="30" fillId="2" borderId="1" xfId="1" applyFont="1" applyFill="1" applyBorder="1" applyAlignment="1" applyProtection="1">
      <alignment horizontal="center" vertical="center"/>
      <protection hidden="1"/>
    </xf>
    <xf numFmtId="0" fontId="19" fillId="0" borderId="42" xfId="0" applyFont="1" applyBorder="1" applyAlignment="1" applyProtection="1">
      <alignment vertical="center" readingOrder="2"/>
      <protection hidden="1"/>
    </xf>
    <xf numFmtId="0" fontId="3" fillId="0" borderId="5" xfId="0" applyFont="1" applyBorder="1" applyAlignment="1" applyProtection="1">
      <alignment horizontal="center" vertical="center"/>
      <protection hidden="1"/>
    </xf>
    <xf numFmtId="0" fontId="3" fillId="0" borderId="3"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0" fontId="3" fillId="3" borderId="11" xfId="0" applyFont="1" applyFill="1" applyBorder="1" applyAlignment="1" applyProtection="1">
      <alignment horizontal="center"/>
      <protection hidden="1"/>
    </xf>
    <xf numFmtId="0" fontId="3" fillId="4" borderId="10" xfId="0" applyFont="1" applyFill="1" applyBorder="1" applyAlignment="1" applyProtection="1">
      <alignment horizontal="center" vertical="center" wrapText="1"/>
      <protection hidden="1"/>
    </xf>
    <xf numFmtId="0" fontId="3" fillId="3" borderId="11" xfId="0" applyFont="1" applyFill="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6" fillId="6" borderId="30"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1" fontId="10" fillId="0" borderId="5" xfId="0" applyNumberFormat="1" applyFont="1" applyBorder="1" applyAlignment="1" applyProtection="1">
      <alignment horizontal="left" readingOrder="2"/>
      <protection hidden="1"/>
    </xf>
    <xf numFmtId="1" fontId="10" fillId="0" borderId="1" xfId="0" applyNumberFormat="1" applyFont="1" applyBorder="1" applyAlignment="1" applyProtection="1">
      <alignment horizontal="left" readingOrder="2"/>
      <protection hidden="1"/>
    </xf>
    <xf numFmtId="1" fontId="10" fillId="0" borderId="3" xfId="0" applyNumberFormat="1" applyFont="1" applyBorder="1" applyAlignment="1" applyProtection="1">
      <alignment horizontal="left" readingOrder="2"/>
      <protection hidden="1"/>
    </xf>
    <xf numFmtId="1" fontId="10" fillId="0" borderId="10" xfId="0" applyNumberFormat="1" applyFont="1" applyBorder="1" applyAlignment="1" applyProtection="1">
      <alignment horizontal="left" wrapText="1" readingOrder="2"/>
      <protection hidden="1"/>
    </xf>
    <xf numFmtId="0" fontId="6" fillId="6" borderId="47" xfId="0" applyFont="1" applyFill="1" applyBorder="1" applyAlignment="1" applyProtection="1">
      <alignment horizontal="center" vertical="center" wrapText="1"/>
      <protection locked="0"/>
    </xf>
    <xf numFmtId="1" fontId="3" fillId="6" borderId="2" xfId="0" applyNumberFormat="1" applyFont="1" applyFill="1" applyBorder="1" applyAlignment="1" applyProtection="1">
      <alignment horizontal="center" vertical="center" wrapText="1"/>
      <protection locked="0"/>
    </xf>
    <xf numFmtId="1" fontId="3" fillId="6" borderId="1" xfId="0" applyNumberFormat="1" applyFont="1" applyFill="1" applyBorder="1" applyAlignment="1" applyProtection="1">
      <alignment horizontal="center" vertical="center" wrapText="1"/>
      <protection locked="0"/>
    </xf>
    <xf numFmtId="1" fontId="3" fillId="6" borderId="27" xfId="0" applyNumberFormat="1" applyFont="1" applyFill="1" applyBorder="1" applyAlignment="1" applyProtection="1">
      <alignment horizontal="center" vertical="center" wrapText="1"/>
      <protection locked="0"/>
    </xf>
    <xf numFmtId="1" fontId="3" fillId="6" borderId="25" xfId="0" applyNumberFormat="1" applyFont="1" applyFill="1" applyBorder="1" applyAlignment="1" applyProtection="1">
      <alignment horizontal="center" vertical="center" wrapText="1"/>
      <protection locked="0"/>
    </xf>
    <xf numFmtId="1" fontId="3" fillId="6" borderId="5" xfId="0" applyNumberFormat="1" applyFont="1" applyFill="1" applyBorder="1" applyAlignment="1" applyProtection="1">
      <alignment horizontal="center" vertical="center" wrapText="1"/>
      <protection locked="0"/>
    </xf>
    <xf numFmtId="1" fontId="3" fillId="6" borderId="18" xfId="0" applyNumberFormat="1" applyFont="1" applyFill="1" applyBorder="1" applyAlignment="1" applyProtection="1">
      <alignment horizontal="center" vertical="center" wrapText="1"/>
      <protection locked="0"/>
    </xf>
    <xf numFmtId="0" fontId="10" fillId="0" borderId="40" xfId="1" applyFont="1" applyBorder="1" applyAlignment="1" applyProtection="1">
      <alignment horizontal="right"/>
      <protection locked="0"/>
    </xf>
    <xf numFmtId="0" fontId="10" fillId="0" borderId="40" xfId="1" applyFont="1" applyBorder="1" applyAlignment="1" applyProtection="1">
      <alignment horizontal="center"/>
      <protection locked="0"/>
    </xf>
    <xf numFmtId="0" fontId="3" fillId="0" borderId="10"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hidden="1"/>
    </xf>
    <xf numFmtId="0" fontId="24" fillId="0" borderId="42" xfId="0" applyFont="1" applyBorder="1" applyAlignment="1" applyProtection="1">
      <alignment horizontal="right" vertical="center"/>
      <protection hidden="1"/>
    </xf>
    <xf numFmtId="0" fontId="24" fillId="0" borderId="9" xfId="0" applyFont="1" applyBorder="1" applyAlignment="1" applyProtection="1">
      <alignment horizontal="right" vertical="center"/>
      <protection hidden="1"/>
    </xf>
    <xf numFmtId="1" fontId="24" fillId="0" borderId="42" xfId="0" applyNumberFormat="1" applyFont="1" applyBorder="1" applyAlignment="1" applyProtection="1">
      <alignment horizontal="right" vertical="center"/>
      <protection hidden="1"/>
    </xf>
    <xf numFmtId="0" fontId="3" fillId="3" borderId="11" xfId="0" applyFont="1" applyFill="1" applyBorder="1" applyAlignment="1" applyProtection="1">
      <alignment horizontal="center" vertical="center"/>
      <protection hidden="1"/>
    </xf>
    <xf numFmtId="1" fontId="10" fillId="0" borderId="10" xfId="0" applyNumberFormat="1" applyFont="1" applyBorder="1" applyAlignment="1" applyProtection="1">
      <alignment horizontal="center" vertical="center" readingOrder="2"/>
      <protection hidden="1"/>
    </xf>
    <xf numFmtId="0" fontId="24" fillId="0" borderId="0" xfId="0" applyFont="1" applyAlignment="1" applyProtection="1">
      <alignment horizontal="right" vertical="center"/>
      <protection hidden="1"/>
    </xf>
    <xf numFmtId="0" fontId="24" fillId="0" borderId="7" xfId="0" applyFont="1" applyBorder="1" applyAlignment="1" applyProtection="1">
      <alignment horizontal="right" vertical="center"/>
      <protection hidden="1"/>
    </xf>
    <xf numFmtId="0" fontId="24" fillId="0" borderId="5" xfId="0" applyFont="1" applyBorder="1" applyAlignment="1" applyProtection="1">
      <alignment horizontal="right" vertical="center"/>
      <protection hidden="1"/>
    </xf>
    <xf numFmtId="0" fontId="24" fillId="0" borderId="2" xfId="0" applyFont="1" applyBorder="1" applyAlignment="1" applyProtection="1">
      <alignment horizontal="right" vertical="center"/>
      <protection hidden="1"/>
    </xf>
    <xf numFmtId="0" fontId="24" fillId="0" borderId="13" xfId="0" applyFont="1" applyBorder="1" applyAlignment="1" applyProtection="1">
      <alignment horizontal="right" vertical="center"/>
      <protection hidden="1"/>
    </xf>
    <xf numFmtId="0" fontId="19" fillId="0" borderId="1" xfId="1" applyFont="1" applyBorder="1" applyAlignment="1" applyProtection="1">
      <alignment horizontal="center" vertical="center" wrapText="1"/>
      <protection locked="0"/>
    </xf>
    <xf numFmtId="0" fontId="3" fillId="0" borderId="17" xfId="0" applyFont="1" applyBorder="1" applyAlignment="1" applyProtection="1">
      <alignment horizontal="center" vertical="center"/>
      <protection hidden="1"/>
    </xf>
    <xf numFmtId="0" fontId="3" fillId="0" borderId="17"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1" fillId="3" borderId="16" xfId="0" applyFont="1" applyFill="1" applyBorder="1" applyAlignment="1" applyProtection="1">
      <alignment horizontal="center" vertical="center" wrapText="1"/>
      <protection hidden="1"/>
    </xf>
    <xf numFmtId="0" fontId="24" fillId="0" borderId="43" xfId="0" applyFont="1" applyBorder="1" applyAlignment="1" applyProtection="1">
      <alignment horizontal="center" vertical="center" readingOrder="2"/>
      <protection hidden="1"/>
    </xf>
    <xf numFmtId="0" fontId="27" fillId="0" borderId="43" xfId="0" applyFont="1" applyBorder="1" applyProtection="1">
      <protection hidden="1"/>
    </xf>
    <xf numFmtId="0" fontId="36" fillId="0" borderId="43" xfId="0" applyFont="1" applyBorder="1" applyAlignment="1" applyProtection="1">
      <alignment horizontal="center" vertical="center"/>
      <protection hidden="1"/>
    </xf>
    <xf numFmtId="0" fontId="19" fillId="0" borderId="43" xfId="0" applyFont="1" applyBorder="1" applyAlignment="1" applyProtection="1">
      <alignment vertical="center" readingOrder="2"/>
      <protection hidden="1"/>
    </xf>
    <xf numFmtId="0" fontId="27" fillId="0" borderId="42" xfId="0" applyFont="1" applyBorder="1" applyProtection="1">
      <protection hidden="1"/>
    </xf>
    <xf numFmtId="0" fontId="10" fillId="0" borderId="40" xfId="1" applyFont="1" applyBorder="1" applyProtection="1">
      <protection locked="0"/>
    </xf>
    <xf numFmtId="0" fontId="10" fillId="0" borderId="38" xfId="1" applyFont="1" applyBorder="1" applyProtection="1">
      <protection locked="0"/>
    </xf>
    <xf numFmtId="0" fontId="10" fillId="0" borderId="0" xfId="1" applyFont="1" applyProtection="1">
      <protection locked="0"/>
    </xf>
    <xf numFmtId="0" fontId="10" fillId="0" borderId="20" xfId="1" applyFont="1" applyBorder="1" applyProtection="1">
      <protection locked="0"/>
    </xf>
    <xf numFmtId="0" fontId="10" fillId="0" borderId="44" xfId="1" applyFont="1" applyBorder="1" applyProtection="1">
      <protection locked="0"/>
    </xf>
    <xf numFmtId="0" fontId="10" fillId="0" borderId="28" xfId="1" applyFont="1" applyBorder="1" applyProtection="1">
      <protection locked="0"/>
    </xf>
    <xf numFmtId="0" fontId="10" fillId="0" borderId="42" xfId="1" applyFont="1" applyBorder="1" applyAlignment="1" applyProtection="1">
      <alignment horizontal="center"/>
      <protection locked="0"/>
    </xf>
    <xf numFmtId="0" fontId="10" fillId="0" borderId="0" xfId="1" applyFont="1" applyAlignment="1" applyProtection="1">
      <alignment horizontal="center"/>
      <protection locked="0"/>
    </xf>
    <xf numFmtId="0" fontId="10" fillId="0" borderId="47" xfId="1" applyFont="1" applyBorder="1" applyProtection="1">
      <protection locked="0"/>
    </xf>
    <xf numFmtId="0" fontId="10" fillId="0" borderId="42" xfId="1" applyFont="1" applyBorder="1" applyProtection="1">
      <protection locked="0"/>
    </xf>
    <xf numFmtId="0" fontId="10" fillId="0" borderId="29" xfId="1" applyFont="1" applyBorder="1" applyProtection="1">
      <protection locked="0"/>
    </xf>
    <xf numFmtId="0" fontId="17"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17" fillId="0" borderId="28" xfId="0" applyFont="1" applyBorder="1" applyAlignment="1" applyProtection="1">
      <alignment horizontal="center" vertical="center" readingOrder="2"/>
      <protection locked="0"/>
    </xf>
    <xf numFmtId="0" fontId="1" fillId="0" borderId="16" xfId="0" applyFont="1" applyBorder="1" applyAlignment="1" applyProtection="1">
      <alignment horizontal="right" vertical="center" wrapText="1"/>
      <protection hidden="1"/>
    </xf>
    <xf numFmtId="0" fontId="1" fillId="0" borderId="0" xfId="0" applyFont="1" applyAlignment="1" applyProtection="1">
      <alignment horizontal="right" vertical="center" wrapText="1"/>
      <protection hidden="1"/>
    </xf>
    <xf numFmtId="0" fontId="12" fillId="0" borderId="0" xfId="0" applyFont="1" applyProtection="1">
      <protection hidden="1"/>
    </xf>
    <xf numFmtId="0" fontId="3" fillId="0" borderId="0" xfId="0" applyFont="1" applyProtection="1">
      <protection hidden="1"/>
    </xf>
    <xf numFmtId="0" fontId="13" fillId="0" borderId="0" xfId="0" applyFont="1" applyProtection="1">
      <protection hidden="1"/>
    </xf>
    <xf numFmtId="0" fontId="3" fillId="0" borderId="0" xfId="0" applyFont="1" applyAlignment="1" applyProtection="1">
      <alignment vertical="center"/>
      <protection hidden="1"/>
    </xf>
    <xf numFmtId="0" fontId="13" fillId="0" borderId="0" xfId="0" applyFont="1" applyAlignment="1" applyProtection="1">
      <alignment vertical="center"/>
      <protection hidden="1"/>
    </xf>
    <xf numFmtId="3" fontId="3" fillId="0" borderId="0" xfId="0" applyNumberFormat="1" applyFont="1" applyProtection="1">
      <protection hidden="1"/>
    </xf>
    <xf numFmtId="0" fontId="4" fillId="0" borderId="0" xfId="0" applyFont="1" applyProtection="1">
      <protection hidden="1"/>
    </xf>
    <xf numFmtId="0" fontId="11" fillId="0" borderId="0" xfId="0" applyFont="1" applyProtection="1">
      <protection hidden="1"/>
    </xf>
    <xf numFmtId="0" fontId="6" fillId="0" borderId="47"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6" fillId="0" borderId="2"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54" xfId="0" applyFont="1" applyBorder="1" applyAlignment="1" applyProtection="1">
      <alignment horizontal="center" vertical="center" wrapText="1"/>
      <protection hidden="1"/>
    </xf>
    <xf numFmtId="0" fontId="6" fillId="0" borderId="25"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52"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25"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6" fillId="0" borderId="56" xfId="0" applyFont="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6" fillId="0" borderId="30" xfId="0" applyFont="1" applyBorder="1" applyAlignment="1" applyProtection="1">
      <alignment horizontal="center" vertical="center" wrapText="1"/>
      <protection hidden="1"/>
    </xf>
    <xf numFmtId="0" fontId="6" fillId="0" borderId="44" xfId="0" applyFont="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0" fontId="6" fillId="0" borderId="46" xfId="0" applyFont="1" applyBorder="1" applyAlignment="1" applyProtection="1">
      <alignment horizontal="center" vertical="center" wrapText="1"/>
      <protection hidden="1"/>
    </xf>
    <xf numFmtId="0" fontId="3" fillId="4" borderId="18" xfId="0" applyFont="1" applyFill="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3" fillId="0" borderId="31"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6" fillId="0" borderId="41" xfId="0" applyFont="1" applyBorder="1" applyAlignment="1" applyProtection="1">
      <alignment horizontal="center" vertical="center" wrapText="1"/>
      <protection hidden="1"/>
    </xf>
    <xf numFmtId="3" fontId="2" fillId="2" borderId="64" xfId="0" applyNumberFormat="1" applyFont="1" applyFill="1" applyBorder="1" applyAlignment="1" applyProtection="1">
      <alignment horizontal="center" vertical="center" wrapText="1"/>
      <protection hidden="1"/>
    </xf>
    <xf numFmtId="0" fontId="0" fillId="0" borderId="0" xfId="0" applyAlignment="1" applyProtection="1">
      <alignment horizontal="center" wrapText="1"/>
      <protection hidden="1"/>
    </xf>
    <xf numFmtId="0" fontId="0" fillId="0" borderId="0" xfId="0" applyAlignment="1" applyProtection="1">
      <alignment horizontal="center"/>
      <protection hidden="1"/>
    </xf>
    <xf numFmtId="0" fontId="0" fillId="0" borderId="0" xfId="0" applyAlignment="1" applyProtection="1">
      <alignment horizontal="center" vertical="center" wrapText="1"/>
      <protection hidden="1"/>
    </xf>
    <xf numFmtId="1" fontId="3" fillId="6" borderId="31" xfId="0" applyNumberFormat="1" applyFont="1" applyFill="1" applyBorder="1" applyAlignment="1" applyProtection="1">
      <alignment horizontal="center" vertical="center" wrapText="1"/>
      <protection locked="0"/>
    </xf>
    <xf numFmtId="1" fontId="3" fillId="6" borderId="26" xfId="0" applyNumberFormat="1" applyFont="1" applyFill="1" applyBorder="1" applyAlignment="1" applyProtection="1">
      <alignment horizontal="center" vertical="center" wrapText="1"/>
      <protection locked="0"/>
    </xf>
    <xf numFmtId="0" fontId="39" fillId="0" borderId="78" xfId="0" applyFont="1" applyBorder="1" applyAlignment="1">
      <alignment horizontal="right" vertical="center" wrapText="1"/>
    </xf>
    <xf numFmtId="0" fontId="53" fillId="0" borderId="71" xfId="0" applyFont="1" applyBorder="1" applyAlignment="1">
      <alignment horizontal="right" vertical="center" wrapText="1"/>
    </xf>
    <xf numFmtId="0" fontId="53" fillId="0" borderId="78" xfId="0" applyFont="1" applyBorder="1" applyAlignment="1">
      <alignment horizontal="right" vertical="center" wrapText="1"/>
    </xf>
    <xf numFmtId="0" fontId="54" fillId="0" borderId="71" xfId="0" applyFont="1" applyBorder="1" applyAlignment="1">
      <alignment horizontal="right" vertical="center" wrapText="1"/>
    </xf>
    <xf numFmtId="0" fontId="54" fillId="0" borderId="78" xfId="0" applyFont="1" applyBorder="1" applyAlignment="1">
      <alignment horizontal="right" vertical="center" wrapText="1"/>
    </xf>
    <xf numFmtId="0" fontId="55" fillId="0" borderId="78" xfId="0" applyFont="1" applyBorder="1" applyAlignment="1">
      <alignment horizontal="right" vertical="center" wrapText="1"/>
    </xf>
    <xf numFmtId="0" fontId="39" fillId="0" borderId="78" xfId="0" applyFont="1" applyBorder="1" applyAlignment="1">
      <alignment horizontal="center" vertical="center" wrapText="1"/>
    </xf>
    <xf numFmtId="0" fontId="10" fillId="0" borderId="78" xfId="0" applyFont="1" applyBorder="1" applyAlignment="1">
      <alignment horizontal="center" vertical="center" wrapText="1"/>
    </xf>
    <xf numFmtId="0" fontId="55" fillId="0" borderId="78" xfId="0" applyFont="1" applyBorder="1" applyAlignment="1">
      <alignment horizontal="center" vertical="center" wrapText="1"/>
    </xf>
    <xf numFmtId="0" fontId="39" fillId="0" borderId="77" xfId="0" applyFont="1" applyBorder="1" applyAlignment="1">
      <alignment horizontal="center" vertical="center" wrapText="1"/>
    </xf>
    <xf numFmtId="0" fontId="56" fillId="0" borderId="0" xfId="2" applyAlignment="1">
      <alignment vertical="center"/>
    </xf>
    <xf numFmtId="0" fontId="3" fillId="0" borderId="2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2" fillId="10" borderId="44" xfId="0" applyFont="1" applyFill="1" applyBorder="1" applyAlignment="1">
      <alignment horizontal="center" vertical="center"/>
    </xf>
    <xf numFmtId="0" fontId="42" fillId="10" borderId="44" xfId="0" applyFont="1" applyFill="1" applyBorder="1" applyAlignment="1">
      <alignment horizontal="center" vertical="center" shrinkToFit="1"/>
    </xf>
    <xf numFmtId="0" fontId="42" fillId="7" borderId="1" xfId="0" applyFont="1" applyFill="1" applyBorder="1" applyAlignment="1">
      <alignment horizontal="center" vertical="center" wrapText="1"/>
    </xf>
    <xf numFmtId="0" fontId="42" fillId="7" borderId="1" xfId="0" applyFont="1" applyFill="1" applyBorder="1" applyAlignment="1">
      <alignment horizontal="center" vertical="center" shrinkToFit="1"/>
    </xf>
    <xf numFmtId="0" fontId="25" fillId="0" borderId="40" xfId="0" applyFont="1" applyBorder="1" applyAlignment="1" applyProtection="1">
      <alignment vertical="center"/>
      <protection hidden="1"/>
    </xf>
    <xf numFmtId="0" fontId="39" fillId="3" borderId="1" xfId="0" applyFont="1" applyFill="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50" fillId="0" borderId="1" xfId="0" applyFont="1" applyBorder="1" applyAlignment="1" applyProtection="1">
      <alignment horizontal="center" vertical="center"/>
      <protection locked="0"/>
    </xf>
    <xf numFmtId="0" fontId="39" fillId="0" borderId="1" xfId="0" applyFont="1" applyBorder="1" applyAlignment="1" applyProtection="1">
      <alignment horizontal="center" vertical="center" wrapText="1"/>
      <protection locked="0"/>
    </xf>
    <xf numFmtId="0" fontId="39" fillId="0" borderId="11"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21" fillId="0" borderId="1" xfId="0" applyFont="1" applyBorder="1" applyAlignment="1" applyProtection="1">
      <alignment horizontal="center" vertical="center" readingOrder="2"/>
      <protection hidden="1"/>
    </xf>
    <xf numFmtId="0" fontId="16" fillId="0" borderId="59" xfId="0" applyFont="1" applyBorder="1" applyAlignment="1" applyProtection="1">
      <alignment horizontal="center" vertical="center"/>
      <protection locked="0"/>
    </xf>
    <xf numFmtId="0" fontId="17" fillId="0" borderId="44" xfId="0" applyFont="1" applyBorder="1" applyAlignment="1" applyProtection="1">
      <alignment horizontal="center" vertical="center" readingOrder="2"/>
      <protection hidden="1"/>
    </xf>
    <xf numFmtId="0" fontId="16" fillId="0" borderId="0" xfId="0" applyFont="1" applyAlignment="1" applyProtection="1">
      <alignment horizontal="center" vertical="center"/>
      <protection hidden="1"/>
    </xf>
    <xf numFmtId="0" fontId="17" fillId="0" borderId="62" xfId="0" applyFont="1" applyBorder="1" applyAlignment="1" applyProtection="1">
      <alignment vertical="center" shrinkToFit="1"/>
      <protection locked="0"/>
    </xf>
    <xf numFmtId="0" fontId="17" fillId="0" borderId="62" xfId="0" applyFont="1" applyBorder="1" applyAlignment="1" applyProtection="1">
      <alignment horizontal="center" vertical="center"/>
      <protection locked="0"/>
    </xf>
    <xf numFmtId="0" fontId="17" fillId="0" borderId="62" xfId="0" applyFont="1" applyBorder="1" applyAlignment="1" applyProtection="1">
      <alignment vertical="center" wrapText="1" shrinkToFit="1"/>
      <protection locked="0"/>
    </xf>
    <xf numFmtId="0" fontId="17" fillId="0" borderId="83" xfId="0" applyFont="1" applyBorder="1" applyAlignment="1" applyProtection="1">
      <alignment horizontal="center" vertical="center"/>
      <protection locked="0"/>
    </xf>
    <xf numFmtId="0" fontId="17" fillId="0" borderId="70" xfId="0" applyFont="1" applyBorder="1" applyAlignment="1" applyProtection="1">
      <alignment vertical="center"/>
      <protection locked="0"/>
    </xf>
    <xf numFmtId="0" fontId="16" fillId="0" borderId="0" xfId="0" applyFont="1" applyAlignment="1" applyProtection="1">
      <alignment horizontal="center" vertical="center"/>
      <protection locked="0"/>
    </xf>
    <xf numFmtId="0" fontId="26" fillId="0" borderId="0" xfId="0" applyFont="1" applyAlignment="1" applyProtection="1">
      <alignment horizontal="center" vertical="center" wrapText="1" readingOrder="2"/>
      <protection locked="0"/>
    </xf>
    <xf numFmtId="0" fontId="16" fillId="0" borderId="71" xfId="0" applyFont="1" applyBorder="1" applyAlignment="1" applyProtection="1">
      <alignment horizontal="center" vertical="center"/>
      <protection locked="0"/>
    </xf>
    <xf numFmtId="0" fontId="17" fillId="0" borderId="84" xfId="0" applyFont="1" applyBorder="1" applyAlignment="1" applyProtection="1">
      <alignment vertical="center"/>
      <protection locked="0"/>
    </xf>
    <xf numFmtId="0" fontId="17" fillId="0" borderId="34" xfId="0" applyFont="1" applyBorder="1" applyAlignment="1" applyProtection="1">
      <alignment vertical="center"/>
      <protection locked="0"/>
    </xf>
    <xf numFmtId="0" fontId="17" fillId="0" borderId="34"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85"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16" fillId="0" borderId="92" xfId="0" applyFont="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0" fontId="17" fillId="0" borderId="59" xfId="0" applyFont="1" applyBorder="1" applyAlignment="1" applyProtection="1">
      <alignment horizontal="center" vertical="center" readingOrder="2"/>
      <protection locked="0"/>
    </xf>
    <xf numFmtId="0" fontId="17" fillId="0" borderId="51" xfId="0" applyFont="1" applyBorder="1" applyAlignment="1" applyProtection="1">
      <alignment horizontal="center" vertical="center" readingOrder="2"/>
      <protection locked="0"/>
    </xf>
    <xf numFmtId="0" fontId="17" fillId="0" borderId="16" xfId="0" applyFont="1" applyBorder="1" applyAlignment="1" applyProtection="1">
      <alignment horizontal="center" vertical="center"/>
      <protection locked="0"/>
    </xf>
    <xf numFmtId="0" fontId="17" fillId="0" borderId="78" xfId="0" applyFont="1" applyBorder="1" applyAlignment="1" applyProtection="1">
      <alignment vertical="center"/>
      <protection locked="0"/>
    </xf>
    <xf numFmtId="0" fontId="16" fillId="4" borderId="93"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protection locked="0"/>
    </xf>
    <xf numFmtId="0" fontId="37" fillId="4" borderId="1" xfId="0" applyFont="1" applyFill="1" applyBorder="1" applyAlignment="1" applyProtection="1">
      <alignment horizontal="center" vertical="center"/>
      <protection locked="0"/>
    </xf>
    <xf numFmtId="0" fontId="16" fillId="4" borderId="64" xfId="0" applyFont="1" applyFill="1" applyBorder="1" applyAlignment="1" applyProtection="1">
      <alignment horizontal="center" vertical="center"/>
      <protection locked="0"/>
    </xf>
    <xf numFmtId="0" fontId="22" fillId="0" borderId="5" xfId="0" applyFont="1" applyBorder="1" applyAlignment="1" applyProtection="1">
      <alignment horizontal="center" vertical="center" shrinkToFit="1"/>
      <protection locked="0"/>
    </xf>
    <xf numFmtId="0" fontId="22" fillId="4" borderId="5" xfId="0" applyFont="1" applyFill="1" applyBorder="1" applyAlignment="1" applyProtection="1">
      <alignment horizontal="center" vertical="center" shrinkToFit="1"/>
      <protection locked="0"/>
    </xf>
    <xf numFmtId="0" fontId="42" fillId="0" borderId="1" xfId="0" applyFont="1" applyBorder="1" applyAlignment="1">
      <alignment horizontal="center" vertical="center"/>
    </xf>
    <xf numFmtId="0" fontId="17" fillId="0" borderId="89" xfId="0" applyFont="1" applyBorder="1" applyAlignment="1">
      <alignment horizontal="center" vertical="center" textRotation="180"/>
    </xf>
    <xf numFmtId="0" fontId="17" fillId="0" borderId="86" xfId="0" applyFont="1" applyBorder="1" applyAlignment="1">
      <alignment horizontal="center" vertical="center"/>
    </xf>
    <xf numFmtId="0" fontId="17" fillId="0" borderId="86" xfId="0" applyFont="1" applyBorder="1" applyAlignment="1">
      <alignment horizontal="center" vertical="center" wrapText="1" shrinkToFit="1"/>
    </xf>
    <xf numFmtId="0" fontId="17" fillId="0" borderId="86" xfId="0" applyFont="1" applyBorder="1" applyAlignment="1">
      <alignment horizontal="center" vertical="center" wrapText="1"/>
    </xf>
    <xf numFmtId="0" fontId="17" fillId="0" borderId="87" xfId="0" applyFont="1" applyBorder="1" applyAlignment="1">
      <alignment horizontal="center" vertical="center" wrapText="1"/>
    </xf>
    <xf numFmtId="0" fontId="26" fillId="0" borderId="90" xfId="0" applyFont="1" applyBorder="1" applyAlignment="1">
      <alignment horizontal="center" vertical="center"/>
    </xf>
    <xf numFmtId="0" fontId="40" fillId="0" borderId="69" xfId="0" applyFont="1" applyBorder="1" applyAlignment="1">
      <alignment horizontal="center" vertical="center" textRotation="180"/>
    </xf>
    <xf numFmtId="0" fontId="59" fillId="0" borderId="91" xfId="0" applyFont="1" applyBorder="1" applyAlignment="1">
      <alignment horizontal="center" vertical="center" textRotation="180" wrapText="1"/>
    </xf>
    <xf numFmtId="165" fontId="17" fillId="2" borderId="1" xfId="0" applyNumberFormat="1" applyFont="1" applyFill="1" applyBorder="1" applyAlignment="1" applyProtection="1">
      <alignment horizontal="center" vertical="center" shrinkToFit="1"/>
      <protection hidden="1"/>
    </xf>
    <xf numFmtId="0" fontId="39" fillId="0" borderId="64" xfId="0" applyFont="1" applyBorder="1" applyAlignment="1" applyProtection="1">
      <alignment horizontal="center" vertical="center"/>
      <protection locked="0"/>
    </xf>
    <xf numFmtId="0" fontId="39" fillId="0" borderId="65" xfId="0" applyFont="1" applyBorder="1" applyAlignment="1" applyProtection="1">
      <alignment horizontal="center" vertical="center"/>
      <protection locked="0"/>
    </xf>
    <xf numFmtId="0" fontId="42" fillId="0" borderId="98" xfId="0" applyFont="1" applyBorder="1" applyAlignment="1" applyProtection="1">
      <alignment horizontal="center" vertical="center"/>
      <protection locked="0"/>
    </xf>
    <xf numFmtId="0" fontId="42" fillId="0" borderId="93" xfId="0" applyFont="1" applyBorder="1" applyAlignment="1" applyProtection="1">
      <alignment horizontal="center" vertical="center"/>
      <protection locked="0"/>
    </xf>
    <xf numFmtId="0" fontId="42" fillId="0" borderId="66" xfId="0" applyFont="1" applyBorder="1" applyAlignment="1" applyProtection="1">
      <alignment horizontal="center" vertical="center"/>
      <protection locked="0"/>
    </xf>
    <xf numFmtId="0" fontId="19" fillId="0" borderId="43" xfId="0" applyFont="1" applyBorder="1" applyAlignment="1" applyProtection="1">
      <alignment vertical="center" shrinkToFit="1"/>
      <protection hidden="1"/>
    </xf>
    <xf numFmtId="0" fontId="43" fillId="4" borderId="0" xfId="0" applyFont="1" applyFill="1" applyAlignment="1" applyProtection="1">
      <alignment vertical="center"/>
      <protection hidden="1"/>
    </xf>
    <xf numFmtId="165" fontId="16" fillId="11" borderId="1" xfId="0" applyNumberFormat="1" applyFont="1" applyFill="1" applyBorder="1" applyAlignment="1" applyProtection="1">
      <alignment horizontal="center" vertical="center" shrinkToFit="1"/>
      <protection hidden="1"/>
    </xf>
    <xf numFmtId="0" fontId="42" fillId="4" borderId="1" xfId="0" applyFont="1" applyFill="1" applyBorder="1" applyAlignment="1">
      <alignment horizontal="center" vertical="center"/>
    </xf>
    <xf numFmtId="0" fontId="61" fillId="0" borderId="0" xfId="0" applyFont="1"/>
    <xf numFmtId="0" fontId="62" fillId="2" borderId="1" xfId="0" applyFont="1" applyFill="1" applyBorder="1" applyAlignment="1">
      <alignment horizontal="center" vertical="center"/>
    </xf>
    <xf numFmtId="0" fontId="42" fillId="0" borderId="1" xfId="0" applyFont="1" applyBorder="1" applyAlignment="1">
      <alignment horizontal="right" vertical="center" wrapText="1" shrinkToFit="1"/>
    </xf>
    <xf numFmtId="0" fontId="42" fillId="4" borderId="1" xfId="0" applyFont="1" applyFill="1" applyBorder="1" applyAlignment="1">
      <alignment horizontal="right" vertical="center" wrapText="1"/>
    </xf>
    <xf numFmtId="0" fontId="42" fillId="0" borderId="1" xfId="0" applyFont="1" applyBorder="1" applyAlignment="1">
      <alignment horizontal="right" vertical="center" wrapText="1"/>
    </xf>
    <xf numFmtId="0" fontId="28" fillId="0" borderId="62" xfId="0" applyFont="1" applyBorder="1" applyAlignment="1" applyProtection="1">
      <alignment horizontal="center" vertical="center"/>
      <protection locked="0"/>
    </xf>
    <xf numFmtId="0" fontId="25" fillId="0" borderId="62" xfId="0" applyFont="1" applyBorder="1" applyAlignment="1" applyProtection="1">
      <alignment horizontal="center" vertical="center" shrinkToFit="1"/>
      <protection locked="0"/>
    </xf>
    <xf numFmtId="0" fontId="19" fillId="0" borderId="43" xfId="0" applyFont="1" applyBorder="1" applyAlignment="1" applyProtection="1">
      <alignment horizontal="center" vertical="center"/>
      <protection hidden="1"/>
    </xf>
    <xf numFmtId="0" fontId="19" fillId="0" borderId="40" xfId="0" applyFont="1" applyBorder="1" applyAlignment="1" applyProtection="1">
      <alignment horizontal="right" vertical="center" readingOrder="2"/>
      <protection hidden="1"/>
    </xf>
    <xf numFmtId="0" fontId="19" fillId="0" borderId="38" xfId="0" applyFont="1" applyBorder="1" applyAlignment="1" applyProtection="1">
      <alignment horizontal="right" vertical="center" readingOrder="2"/>
      <protection hidden="1"/>
    </xf>
    <xf numFmtId="0" fontId="19" fillId="0" borderId="41" xfId="0" applyFont="1" applyBorder="1" applyAlignment="1" applyProtection="1">
      <alignment horizontal="center" vertical="center" shrinkToFit="1"/>
      <protection hidden="1"/>
    </xf>
    <xf numFmtId="0" fontId="19" fillId="0" borderId="42" xfId="0" applyFont="1" applyBorder="1" applyAlignment="1" applyProtection="1">
      <alignment horizontal="center" vertical="center"/>
      <protection hidden="1"/>
    </xf>
    <xf numFmtId="1" fontId="19" fillId="0" borderId="43" xfId="0" applyNumberFormat="1" applyFont="1" applyBorder="1" applyAlignment="1" applyProtection="1">
      <alignment horizontal="center" vertical="center"/>
      <protection hidden="1"/>
    </xf>
    <xf numFmtId="0" fontId="49" fillId="0" borderId="0" xfId="0" applyFont="1" applyAlignment="1">
      <alignment horizontal="center" vertical="center"/>
    </xf>
    <xf numFmtId="0" fontId="39" fillId="0" borderId="0" xfId="0" applyFont="1" applyAlignment="1" applyProtection="1">
      <alignment horizontal="center" vertical="center"/>
      <protection locked="0"/>
    </xf>
    <xf numFmtId="0" fontId="39" fillId="0" borderId="102" xfId="0" applyFont="1" applyBorder="1" applyAlignment="1" applyProtection="1">
      <alignment horizontal="center" vertical="center"/>
      <protection locked="0"/>
    </xf>
    <xf numFmtId="0" fontId="39" fillId="0" borderId="72" xfId="0" applyFont="1" applyBorder="1" applyAlignment="1" applyProtection="1">
      <alignment horizontal="center" vertical="center"/>
      <protection locked="0"/>
    </xf>
    <xf numFmtId="0" fontId="42" fillId="0" borderId="69" xfId="0" applyFont="1" applyBorder="1" applyAlignment="1" applyProtection="1">
      <alignment horizontal="center" vertical="center"/>
      <protection locked="0"/>
    </xf>
    <xf numFmtId="0" fontId="42" fillId="0" borderId="93" xfId="0" applyFont="1" applyBorder="1" applyAlignment="1" applyProtection="1">
      <alignment horizontal="center" vertical="center" wrapText="1"/>
      <protection locked="0"/>
    </xf>
    <xf numFmtId="0" fontId="50" fillId="0" borderId="108" xfId="0" applyFont="1" applyBorder="1" applyAlignment="1" applyProtection="1">
      <alignment horizontal="center" vertical="center"/>
      <protection locked="0"/>
    </xf>
    <xf numFmtId="0" fontId="50" fillId="0" borderId="64" xfId="0" applyFont="1" applyBorder="1" applyAlignment="1" applyProtection="1">
      <alignment horizontal="center" vertical="center"/>
      <protection locked="0"/>
    </xf>
    <xf numFmtId="0" fontId="3" fillId="4" borderId="98" xfId="0" applyFont="1" applyFill="1" applyBorder="1" applyAlignment="1" applyProtection="1">
      <alignment horizontal="center" vertical="center" wrapText="1"/>
      <protection hidden="1"/>
    </xf>
    <xf numFmtId="0" fontId="3" fillId="4" borderId="93" xfId="0" applyFont="1" applyFill="1" applyBorder="1" applyAlignment="1" applyProtection="1">
      <alignment horizontal="center" vertical="center" wrapText="1"/>
      <protection hidden="1"/>
    </xf>
    <xf numFmtId="0" fontId="3" fillId="4" borderId="91" xfId="0" applyFont="1" applyFill="1" applyBorder="1" applyAlignment="1" applyProtection="1">
      <alignment horizontal="center" vertical="center" wrapText="1"/>
      <protection hidden="1"/>
    </xf>
    <xf numFmtId="0" fontId="39" fillId="0" borderId="63" xfId="0" applyFont="1" applyBorder="1" applyAlignment="1" applyProtection="1">
      <alignment horizontal="center" vertical="center"/>
      <protection locked="0"/>
    </xf>
    <xf numFmtId="0" fontId="39" fillId="12" borderId="1" xfId="0" applyFont="1" applyFill="1" applyBorder="1" applyAlignment="1">
      <alignment horizontal="center" vertical="center"/>
    </xf>
    <xf numFmtId="0" fontId="39" fillId="12" borderId="1" xfId="0" applyFont="1" applyFill="1" applyBorder="1" applyAlignment="1" applyProtection="1">
      <alignment horizontal="center" vertical="center" wrapText="1"/>
      <protection locked="0"/>
    </xf>
    <xf numFmtId="0" fontId="39" fillId="12" borderId="1" xfId="0" applyFont="1" applyFill="1" applyBorder="1" applyAlignment="1" applyProtection="1">
      <alignment horizontal="center" vertical="center"/>
      <protection locked="0"/>
    </xf>
    <xf numFmtId="0" fontId="42" fillId="12" borderId="93" xfId="0" applyFont="1" applyFill="1" applyBorder="1" applyAlignment="1" applyProtection="1">
      <alignment horizontal="center" vertical="center"/>
      <protection locked="0"/>
    </xf>
    <xf numFmtId="0" fontId="39" fillId="12" borderId="64" xfId="0" applyFont="1" applyFill="1" applyBorder="1" applyAlignment="1" applyProtection="1">
      <alignment horizontal="center" vertical="center"/>
      <protection locked="0"/>
    </xf>
    <xf numFmtId="0" fontId="39" fillId="12" borderId="72" xfId="0" applyFont="1" applyFill="1" applyBorder="1" applyAlignment="1" applyProtection="1">
      <alignment horizontal="center" vertical="center"/>
      <protection locked="0"/>
    </xf>
    <xf numFmtId="0" fontId="39" fillId="12" borderId="65" xfId="0" applyFont="1" applyFill="1" applyBorder="1" applyAlignment="1" applyProtection="1">
      <alignment horizontal="center" vertical="center"/>
      <protection locked="0"/>
    </xf>
    <xf numFmtId="0" fontId="42" fillId="12" borderId="69" xfId="0" applyFont="1" applyFill="1" applyBorder="1" applyAlignment="1" applyProtection="1">
      <alignment horizontal="center" vertical="center"/>
      <protection locked="0"/>
    </xf>
    <xf numFmtId="0" fontId="39" fillId="12" borderId="5" xfId="0" applyFont="1" applyFill="1" applyBorder="1" applyAlignment="1" applyProtection="1">
      <alignment horizontal="center" vertical="center"/>
      <protection locked="0"/>
    </xf>
    <xf numFmtId="0" fontId="50" fillId="12" borderId="64" xfId="0" applyFont="1" applyFill="1" applyBorder="1" applyAlignment="1" applyProtection="1">
      <alignment horizontal="center" vertical="center"/>
      <protection locked="0"/>
    </xf>
    <xf numFmtId="0" fontId="50" fillId="12" borderId="92" xfId="0" applyFont="1" applyFill="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12" borderId="1" xfId="0" applyFont="1" applyFill="1" applyBorder="1" applyAlignment="1" applyProtection="1">
      <alignment horizontal="center" vertical="center"/>
      <protection locked="0"/>
    </xf>
    <xf numFmtId="0" fontId="50" fillId="12" borderId="9" xfId="0" applyFont="1" applyFill="1" applyBorder="1" applyAlignment="1" applyProtection="1">
      <alignment horizontal="center" vertical="center"/>
      <protection locked="0"/>
    </xf>
    <xf numFmtId="0" fontId="47" fillId="7" borderId="60" xfId="0" applyFont="1" applyFill="1" applyBorder="1" applyAlignment="1">
      <alignment horizontal="center" vertical="center"/>
    </xf>
    <xf numFmtId="0" fontId="47" fillId="7" borderId="10" xfId="0" applyFont="1" applyFill="1" applyBorder="1" applyAlignment="1">
      <alignment horizontal="center" vertical="center"/>
    </xf>
    <xf numFmtId="0" fontId="47" fillId="7" borderId="11" xfId="0" applyFont="1" applyFill="1" applyBorder="1" applyAlignment="1">
      <alignment horizontal="center" vertical="center"/>
    </xf>
    <xf numFmtId="1" fontId="10" fillId="0" borderId="10" xfId="0" applyNumberFormat="1" applyFont="1" applyBorder="1" applyAlignment="1" applyProtection="1">
      <alignment horizontal="left" vertical="center" wrapText="1" readingOrder="2"/>
      <protection hidden="1"/>
    </xf>
    <xf numFmtId="0" fontId="14" fillId="0" borderId="12" xfId="0" applyFont="1" applyBorder="1" applyAlignment="1" applyProtection="1">
      <alignment vertical="center"/>
      <protection hidden="1"/>
    </xf>
    <xf numFmtId="0" fontId="14" fillId="0" borderId="62" xfId="0" applyFont="1" applyBorder="1" applyAlignment="1" applyProtection="1">
      <alignment vertical="center"/>
      <protection hidden="1"/>
    </xf>
    <xf numFmtId="0" fontId="14" fillId="0" borderId="70" xfId="0" applyFont="1" applyBorder="1" applyAlignment="1" applyProtection="1">
      <alignment vertical="center"/>
      <protection hidden="1"/>
    </xf>
    <xf numFmtId="0" fontId="14" fillId="0" borderId="0" xfId="0" applyFont="1" applyAlignment="1" applyProtection="1">
      <alignment vertical="center"/>
      <protection hidden="1"/>
    </xf>
    <xf numFmtId="0" fontId="16" fillId="0" borderId="70" xfId="0" applyFont="1" applyBorder="1" applyAlignment="1" applyProtection="1">
      <alignment horizontal="center" vertical="center"/>
      <protection hidden="1"/>
    </xf>
    <xf numFmtId="0" fontId="19" fillId="0" borderId="0" xfId="0" applyFont="1" applyAlignment="1" applyProtection="1">
      <alignment horizontal="right" vertical="center" readingOrder="2"/>
      <protection hidden="1"/>
    </xf>
    <xf numFmtId="0" fontId="19" fillId="0" borderId="71" xfId="0" applyFont="1" applyBorder="1" applyAlignment="1" applyProtection="1">
      <alignment horizontal="right" vertical="center" readingOrder="2"/>
      <protection hidden="1"/>
    </xf>
    <xf numFmtId="0" fontId="23" fillId="0" borderId="94" xfId="0" applyFont="1" applyBorder="1" applyAlignment="1" applyProtection="1">
      <alignment horizontal="right" vertical="center" readingOrder="2"/>
      <protection hidden="1"/>
    </xf>
    <xf numFmtId="0" fontId="19" fillId="0" borderId="103" xfId="0" applyFont="1" applyBorder="1" applyAlignment="1" applyProtection="1">
      <alignment horizontal="right" vertical="center" wrapText="1" readingOrder="2"/>
      <protection hidden="1"/>
    </xf>
    <xf numFmtId="1" fontId="19" fillId="0" borderId="104" xfId="0" applyNumberFormat="1" applyFont="1" applyBorder="1" applyAlignment="1" applyProtection="1">
      <alignment horizontal="center" vertical="center"/>
      <protection hidden="1"/>
    </xf>
    <xf numFmtId="0" fontId="19" fillId="0" borderId="96" xfId="0" applyFont="1" applyBorder="1" applyAlignment="1" applyProtection="1">
      <alignment horizontal="right" vertical="center" readingOrder="2"/>
      <protection hidden="1"/>
    </xf>
    <xf numFmtId="0" fontId="19" fillId="0" borderId="72" xfId="0" applyFont="1" applyBorder="1" applyAlignment="1" applyProtection="1">
      <alignment vertical="center"/>
      <protection hidden="1"/>
    </xf>
    <xf numFmtId="0" fontId="19" fillId="0" borderId="64" xfId="0" applyFont="1" applyBorder="1" applyAlignment="1" applyProtection="1">
      <alignment horizontal="center" vertical="center"/>
      <protection hidden="1"/>
    </xf>
    <xf numFmtId="0" fontId="16" fillId="0" borderId="0" xfId="0" applyFont="1" applyProtection="1">
      <protection hidden="1"/>
    </xf>
    <xf numFmtId="0" fontId="20"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0" fontId="31" fillId="0" borderId="0" xfId="0" applyFont="1" applyAlignment="1" applyProtection="1">
      <alignment horizontal="center" vertical="center"/>
      <protection hidden="1"/>
    </xf>
    <xf numFmtId="0" fontId="19" fillId="0" borderId="0" xfId="0" applyFont="1" applyAlignment="1" applyProtection="1">
      <alignment vertical="center" readingOrder="2"/>
      <protection hidden="1"/>
    </xf>
    <xf numFmtId="1" fontId="16" fillId="0" borderId="0" xfId="0" applyNumberFormat="1" applyFont="1" applyAlignment="1" applyProtection="1">
      <alignment horizontal="center" vertical="center"/>
      <protection hidden="1"/>
    </xf>
    <xf numFmtId="0" fontId="42" fillId="0" borderId="98" xfId="0" applyFont="1" applyBorder="1" applyAlignment="1" applyProtection="1">
      <alignment horizontal="center" vertical="center" wrapText="1"/>
      <protection locked="0"/>
    </xf>
    <xf numFmtId="0" fontId="42" fillId="12" borderId="93" xfId="0" applyFont="1" applyFill="1" applyBorder="1" applyAlignment="1" applyProtection="1">
      <alignment horizontal="center" vertical="center" wrapText="1"/>
      <protection locked="0"/>
    </xf>
    <xf numFmtId="0" fontId="42" fillId="12" borderId="91" xfId="0" applyFont="1" applyFill="1" applyBorder="1" applyAlignment="1" applyProtection="1">
      <alignment horizontal="center" vertical="center" wrapText="1"/>
      <protection locked="0"/>
    </xf>
    <xf numFmtId="0" fontId="39" fillId="0" borderId="57" xfId="0" applyFont="1" applyBorder="1" applyAlignment="1" applyProtection="1">
      <alignment horizontal="center" vertical="center"/>
      <protection locked="0"/>
    </xf>
    <xf numFmtId="0" fontId="39" fillId="12" borderId="44" xfId="0" applyFont="1" applyFill="1" applyBorder="1" applyAlignment="1" applyProtection="1">
      <alignment horizontal="center" vertical="center"/>
      <protection locked="0"/>
    </xf>
    <xf numFmtId="0" fontId="39" fillId="0" borderId="44" xfId="0" applyFont="1" applyBorder="1" applyAlignment="1" applyProtection="1">
      <alignment horizontal="center" vertical="center"/>
      <protection locked="0"/>
    </xf>
    <xf numFmtId="0" fontId="39" fillId="12" borderId="59" xfId="0" applyFont="1" applyFill="1" applyBorder="1" applyAlignment="1" applyProtection="1">
      <alignment horizontal="center" vertical="center"/>
      <protection locked="0"/>
    </xf>
    <xf numFmtId="0" fontId="39" fillId="0" borderId="99" xfId="0" applyFont="1" applyBorder="1" applyAlignment="1" applyProtection="1">
      <alignment horizontal="center" vertical="center"/>
      <protection locked="0"/>
    </xf>
    <xf numFmtId="0" fontId="39" fillId="12" borderId="100" xfId="0" applyFont="1" applyFill="1" applyBorder="1" applyAlignment="1" applyProtection="1">
      <alignment horizontal="center" vertical="center"/>
      <protection locked="0"/>
    </xf>
    <xf numFmtId="0" fontId="39" fillId="0" borderId="100" xfId="0" applyFont="1" applyBorder="1" applyAlignment="1" applyProtection="1">
      <alignment horizontal="center" vertical="center"/>
      <protection locked="0"/>
    </xf>
    <xf numFmtId="0" fontId="39" fillId="12" borderId="101" xfId="0" applyFont="1" applyFill="1" applyBorder="1" applyAlignment="1" applyProtection="1">
      <alignment horizontal="center" vertical="center"/>
      <protection locked="0"/>
    </xf>
    <xf numFmtId="0" fontId="19" fillId="13" borderId="0" xfId="0" applyFont="1" applyFill="1" applyAlignment="1" applyProtection="1">
      <alignment horizontal="center" vertical="center"/>
      <protection hidden="1"/>
    </xf>
    <xf numFmtId="0" fontId="27" fillId="0" borderId="70" xfId="0" applyFont="1" applyBorder="1" applyProtection="1">
      <protection hidden="1"/>
    </xf>
    <xf numFmtId="0" fontId="27" fillId="0" borderId="0" xfId="0" applyFont="1" applyProtection="1">
      <protection hidden="1"/>
    </xf>
    <xf numFmtId="0" fontId="19" fillId="0" borderId="72" xfId="0" applyFont="1" applyBorder="1" applyAlignment="1" applyProtection="1">
      <alignment horizontal="center" vertical="center"/>
      <protection hidden="1"/>
    </xf>
    <xf numFmtId="0" fontId="19" fillId="13" borderId="70" xfId="0" applyFont="1" applyFill="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36" fillId="0" borderId="0" xfId="0" applyFont="1" applyAlignment="1" applyProtection="1">
      <alignment horizontal="center" vertical="center"/>
      <protection hidden="1"/>
    </xf>
    <xf numFmtId="0" fontId="19" fillId="0" borderId="0" xfId="0" applyFont="1" applyAlignment="1" applyProtection="1">
      <alignment horizontal="right" vertical="center"/>
      <protection hidden="1"/>
    </xf>
    <xf numFmtId="0" fontId="24" fillId="0" borderId="0" xfId="0" applyFont="1" applyAlignment="1" applyProtection="1">
      <alignment horizontal="center" vertical="center"/>
      <protection hidden="1"/>
    </xf>
    <xf numFmtId="0" fontId="19" fillId="0" borderId="0" xfId="0" applyFont="1" applyAlignment="1" applyProtection="1">
      <alignment vertical="center"/>
      <protection hidden="1"/>
    </xf>
    <xf numFmtId="0" fontId="25" fillId="0" borderId="95" xfId="0" applyFont="1" applyBorder="1" applyAlignment="1" applyProtection="1">
      <alignment vertical="center"/>
      <protection hidden="1"/>
    </xf>
    <xf numFmtId="0" fontId="27" fillId="0" borderId="71" xfId="0" applyFont="1" applyBorder="1" applyProtection="1">
      <protection hidden="1"/>
    </xf>
    <xf numFmtId="0" fontId="27" fillId="0" borderId="104" xfId="0" applyFont="1" applyBorder="1" applyProtection="1">
      <protection hidden="1"/>
    </xf>
    <xf numFmtId="0" fontId="10" fillId="0" borderId="10" xfId="0" applyFont="1" applyBorder="1" applyAlignment="1" applyProtection="1">
      <alignment horizontal="left" vertical="center" wrapText="1" readingOrder="2"/>
      <protection hidden="1"/>
    </xf>
    <xf numFmtId="0" fontId="39" fillId="0" borderId="95" xfId="0" applyFont="1" applyBorder="1" applyAlignment="1" applyProtection="1">
      <alignment horizontal="center" vertical="center"/>
      <protection locked="0"/>
    </xf>
    <xf numFmtId="0" fontId="6" fillId="0" borderId="29" xfId="0" applyFont="1" applyBorder="1" applyAlignment="1" applyProtection="1">
      <alignment horizontal="center" vertical="center" wrapText="1"/>
      <protection hidden="1"/>
    </xf>
    <xf numFmtId="0" fontId="7" fillId="2" borderId="62" xfId="0" applyFont="1" applyFill="1" applyBorder="1" applyAlignment="1" applyProtection="1">
      <alignment horizontal="center" wrapText="1"/>
      <protection hidden="1"/>
    </xf>
    <xf numFmtId="0" fontId="3" fillId="4" borderId="22" xfId="0" applyFont="1" applyFill="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protection hidden="1"/>
    </xf>
    <xf numFmtId="0" fontId="19" fillId="6" borderId="64" xfId="0" applyFont="1" applyFill="1" applyBorder="1" applyAlignment="1" applyProtection="1">
      <alignment horizontal="center" vertical="center"/>
      <protection hidden="1"/>
    </xf>
    <xf numFmtId="0" fontId="19" fillId="6" borderId="92" xfId="0" applyFont="1" applyFill="1" applyBorder="1" applyAlignment="1" applyProtection="1">
      <alignment horizontal="center" vertical="center"/>
      <protection hidden="1"/>
    </xf>
    <xf numFmtId="0" fontId="19" fillId="13" borderId="94" xfId="0" applyFont="1" applyFill="1" applyBorder="1" applyAlignment="1" applyProtection="1">
      <alignment horizontal="center" vertical="center"/>
      <protection hidden="1"/>
    </xf>
    <xf numFmtId="0" fontId="19" fillId="13" borderId="40" xfId="0" applyFont="1" applyFill="1" applyBorder="1" applyAlignment="1" applyProtection="1">
      <alignment horizontal="center" vertical="center"/>
      <protection hidden="1"/>
    </xf>
    <xf numFmtId="0" fontId="19" fillId="13" borderId="38" xfId="0" applyFont="1" applyFill="1" applyBorder="1" applyAlignment="1" applyProtection="1">
      <alignment horizontal="center" vertical="center"/>
      <protection hidden="1"/>
    </xf>
    <xf numFmtId="0" fontId="19" fillId="13" borderId="20" xfId="0" applyFont="1" applyFill="1" applyBorder="1" applyAlignment="1" applyProtection="1">
      <alignment horizontal="center" vertical="center"/>
      <protection hidden="1"/>
    </xf>
    <xf numFmtId="0" fontId="19" fillId="13" borderId="103" xfId="0" applyFont="1" applyFill="1" applyBorder="1" applyAlignment="1" applyProtection="1">
      <alignment horizontal="center" vertical="center"/>
      <protection hidden="1"/>
    </xf>
    <xf numFmtId="0" fontId="19" fillId="13" borderId="42" xfId="0" applyFont="1" applyFill="1" applyBorder="1" applyAlignment="1" applyProtection="1">
      <alignment horizontal="center" vertical="center"/>
      <protection hidden="1"/>
    </xf>
    <xf numFmtId="0" fontId="19" fillId="13" borderId="29" xfId="0" applyFont="1" applyFill="1" applyBorder="1" applyAlignment="1" applyProtection="1">
      <alignment horizontal="center" vertical="center"/>
      <protection hidden="1"/>
    </xf>
    <xf numFmtId="0" fontId="24" fillId="0" borderId="119" xfId="0" applyFont="1" applyBorder="1" applyAlignment="1" applyProtection="1">
      <alignment horizontal="center" vertical="center" readingOrder="2"/>
      <protection hidden="1"/>
    </xf>
    <xf numFmtId="0" fontId="25" fillId="0" borderId="119" xfId="0" applyFont="1" applyBorder="1" applyAlignment="1" applyProtection="1">
      <alignment horizontal="center" vertical="center" readingOrder="2"/>
      <protection hidden="1"/>
    </xf>
    <xf numFmtId="0" fontId="21" fillId="0" borderId="119" xfId="0" applyFont="1" applyBorder="1" applyAlignment="1" applyProtection="1">
      <alignment horizontal="center" vertical="center" readingOrder="2"/>
      <protection hidden="1"/>
    </xf>
    <xf numFmtId="0" fontId="26" fillId="0" borderId="119" xfId="0" applyFont="1" applyBorder="1" applyAlignment="1" applyProtection="1">
      <alignment horizontal="center" vertical="center" readingOrder="2"/>
      <protection hidden="1"/>
    </xf>
    <xf numFmtId="0" fontId="21" fillId="0" borderId="119" xfId="0" applyFont="1" applyBorder="1" applyAlignment="1" applyProtection="1">
      <alignment vertical="center" readingOrder="2"/>
      <protection hidden="1"/>
    </xf>
    <xf numFmtId="0" fontId="21" fillId="0" borderId="120" xfId="0" applyFont="1" applyBorder="1" applyAlignment="1" applyProtection="1">
      <alignment vertical="center" readingOrder="2"/>
      <protection hidden="1"/>
    </xf>
    <xf numFmtId="0" fontId="24" fillId="6" borderId="40" xfId="0" applyFont="1" applyFill="1" applyBorder="1" applyAlignment="1" applyProtection="1">
      <alignment horizontal="center" vertical="center" readingOrder="2"/>
      <protection hidden="1"/>
    </xf>
    <xf numFmtId="0" fontId="21" fillId="6" borderId="1" xfId="0" applyFont="1" applyFill="1" applyBorder="1" applyAlignment="1" applyProtection="1">
      <alignment horizontal="center" vertical="center" readingOrder="2"/>
      <protection hidden="1"/>
    </xf>
    <xf numFmtId="0" fontId="64" fillId="2" borderId="6" xfId="0" applyFont="1" applyFill="1" applyBorder="1" applyAlignment="1" applyProtection="1">
      <alignment horizontal="center"/>
      <protection hidden="1"/>
    </xf>
    <xf numFmtId="0" fontId="64" fillId="2" borderId="7" xfId="0" applyFont="1" applyFill="1" applyBorder="1" applyAlignment="1" applyProtection="1">
      <alignment horizontal="center" vertical="center" wrapText="1"/>
      <protection hidden="1"/>
    </xf>
    <xf numFmtId="0" fontId="64" fillId="2" borderId="7" xfId="0" applyFont="1" applyFill="1" applyBorder="1" applyAlignment="1" applyProtection="1">
      <alignment horizontal="center"/>
      <protection hidden="1"/>
    </xf>
    <xf numFmtId="0" fontId="65" fillId="2" borderId="7" xfId="0" applyFont="1" applyFill="1" applyBorder="1" applyAlignment="1" applyProtection="1">
      <alignment horizontal="center" vertical="center" wrapText="1"/>
      <protection hidden="1"/>
    </xf>
    <xf numFmtId="0" fontId="64" fillId="2" borderId="8" xfId="0" applyFont="1" applyFill="1" applyBorder="1" applyAlignment="1" applyProtection="1">
      <alignment horizontal="center"/>
      <protection hidden="1"/>
    </xf>
    <xf numFmtId="166" fontId="7" fillId="0" borderId="0" xfId="0" applyNumberFormat="1" applyFont="1" applyAlignment="1" applyProtection="1">
      <alignment horizontal="center" wrapText="1"/>
      <protection hidden="1"/>
    </xf>
    <xf numFmtId="0" fontId="6" fillId="0" borderId="71" xfId="0" applyFont="1" applyBorder="1" applyAlignment="1" applyProtection="1">
      <alignment horizontal="center" vertical="center" wrapText="1"/>
      <protection hidden="1"/>
    </xf>
    <xf numFmtId="2" fontId="10" fillId="3" borderId="5" xfId="0" applyNumberFormat="1" applyFont="1" applyFill="1" applyBorder="1" applyAlignment="1" applyProtection="1">
      <alignment horizontal="center" vertical="center" readingOrder="2"/>
      <protection hidden="1"/>
    </xf>
    <xf numFmtId="2" fontId="10" fillId="3" borderId="9" xfId="0" applyNumberFormat="1" applyFont="1" applyFill="1" applyBorder="1" applyAlignment="1" applyProtection="1">
      <alignment horizontal="center" vertical="center" readingOrder="2"/>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0" fillId="0" borderId="16" xfId="0" applyBorder="1" applyAlignment="1" applyProtection="1">
      <alignment horizontal="center"/>
      <protection hidden="1"/>
    </xf>
    <xf numFmtId="0" fontId="3" fillId="0" borderId="1" xfId="0" applyFont="1" applyBorder="1" applyAlignment="1" applyProtection="1">
      <alignment horizontal="center" wrapText="1"/>
      <protection hidden="1"/>
    </xf>
    <xf numFmtId="0" fontId="0" fillId="0" borderId="0" xfId="0" applyAlignment="1" applyProtection="1">
      <alignment horizontal="center"/>
      <protection hidden="1"/>
    </xf>
    <xf numFmtId="0" fontId="7" fillId="2" borderId="1" xfId="0" applyFont="1" applyFill="1" applyBorder="1" applyAlignment="1" applyProtection="1">
      <alignment horizontal="center" wrapText="1"/>
      <protection hidden="1"/>
    </xf>
    <xf numFmtId="0" fontId="63" fillId="3" borderId="105" xfId="2" applyFont="1" applyFill="1" applyBorder="1" applyAlignment="1">
      <alignment horizontal="center" vertical="center"/>
    </xf>
    <xf numFmtId="0" fontId="63" fillId="3" borderId="106" xfId="2" applyFont="1" applyFill="1" applyBorder="1" applyAlignment="1">
      <alignment horizontal="center" vertical="center"/>
    </xf>
    <xf numFmtId="0" fontId="63" fillId="3" borderId="107" xfId="2" applyFont="1" applyFill="1" applyBorder="1" applyAlignment="1">
      <alignment horizontal="center" vertical="center"/>
    </xf>
    <xf numFmtId="0" fontId="43" fillId="4" borderId="0" xfId="0" applyFont="1" applyFill="1" applyAlignment="1" applyProtection="1">
      <alignment horizontal="center" vertical="center"/>
      <protection hidden="1"/>
    </xf>
    <xf numFmtId="0" fontId="42" fillId="2" borderId="44" xfId="0" applyFont="1" applyFill="1" applyBorder="1" applyAlignment="1">
      <alignment horizontal="center" vertical="center"/>
    </xf>
    <xf numFmtId="0" fontId="42" fillId="2" borderId="43" xfId="0" applyFont="1" applyFill="1" applyBorder="1" applyAlignment="1">
      <alignment horizontal="center" vertical="center"/>
    </xf>
    <xf numFmtId="0" fontId="42" fillId="2" borderId="28" xfId="0" applyFont="1" applyFill="1" applyBorder="1" applyAlignment="1">
      <alignment horizontal="center" vertical="center"/>
    </xf>
    <xf numFmtId="0" fontId="42" fillId="2" borderId="81" xfId="0" applyFont="1" applyFill="1" applyBorder="1" applyAlignment="1">
      <alignment horizontal="center" vertical="center"/>
    </xf>
    <xf numFmtId="0" fontId="42" fillId="2" borderId="82" xfId="0" applyFont="1" applyFill="1" applyBorder="1" applyAlignment="1">
      <alignment horizontal="center" vertical="center"/>
    </xf>
    <xf numFmtId="0" fontId="42" fillId="2" borderId="74" xfId="0" applyFont="1" applyFill="1" applyBorder="1" applyAlignment="1">
      <alignment horizontal="center" vertical="center"/>
    </xf>
    <xf numFmtId="0" fontId="42" fillId="7" borderId="44" xfId="0" applyFont="1" applyFill="1" applyBorder="1" applyAlignment="1">
      <alignment horizontal="center" vertical="center"/>
    </xf>
    <xf numFmtId="0" fontId="42" fillId="7" borderId="43" xfId="0" applyFont="1" applyFill="1" applyBorder="1" applyAlignment="1">
      <alignment horizontal="center" vertical="center"/>
    </xf>
    <xf numFmtId="0" fontId="42" fillId="7" borderId="28" xfId="0" applyFont="1" applyFill="1" applyBorder="1" applyAlignment="1">
      <alignment horizontal="center" vertical="center"/>
    </xf>
    <xf numFmtId="0" fontId="42" fillId="2" borderId="59" xfId="0" applyFont="1" applyFill="1" applyBorder="1" applyAlignment="1">
      <alignment horizontal="center" vertical="center"/>
    </xf>
    <xf numFmtId="0" fontId="42" fillId="2" borderId="50" xfId="0" applyFont="1" applyFill="1" applyBorder="1" applyAlignment="1">
      <alignment horizontal="center" vertical="center"/>
    </xf>
    <xf numFmtId="0" fontId="42" fillId="2" borderId="51" xfId="0" applyFont="1" applyFill="1" applyBorder="1" applyAlignment="1">
      <alignment horizontal="center" vertical="center"/>
    </xf>
    <xf numFmtId="0" fontId="37" fillId="0" borderId="2" xfId="0"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45" fillId="2" borderId="1" xfId="0" applyFont="1" applyFill="1" applyBorder="1" applyAlignment="1">
      <alignment horizontal="center" vertical="center" textRotation="180"/>
    </xf>
    <xf numFmtId="0" fontId="45" fillId="2" borderId="9" xfId="0" applyFont="1" applyFill="1" applyBorder="1" applyAlignment="1">
      <alignment horizontal="center" vertical="center" textRotation="180"/>
    </xf>
    <xf numFmtId="0" fontId="42" fillId="2" borderId="7" xfId="0" applyFont="1" applyFill="1" applyBorder="1" applyAlignment="1">
      <alignment horizontal="center" vertical="center" textRotation="180" wrapText="1"/>
    </xf>
    <xf numFmtId="0" fontId="42" fillId="2" borderId="5" xfId="0" applyFont="1" applyFill="1" applyBorder="1" applyAlignment="1">
      <alignment horizontal="center" vertical="center" textRotation="180" wrapText="1"/>
    </xf>
    <xf numFmtId="0" fontId="49" fillId="2" borderId="60" xfId="0" applyFont="1" applyFill="1" applyBorder="1" applyAlignment="1" applyProtection="1">
      <alignment horizontal="center" vertical="center" wrapText="1"/>
      <protection hidden="1"/>
    </xf>
    <xf numFmtId="0" fontId="49" fillId="2" borderId="10" xfId="0" applyFont="1" applyFill="1" applyBorder="1" applyAlignment="1" applyProtection="1">
      <alignment horizontal="center" vertical="center" wrapText="1"/>
      <protection hidden="1"/>
    </xf>
    <xf numFmtId="0" fontId="49" fillId="2" borderId="109" xfId="0" applyFont="1" applyFill="1" applyBorder="1" applyAlignment="1" applyProtection="1">
      <alignment horizontal="center" vertical="center" wrapText="1"/>
      <protection hidden="1"/>
    </xf>
    <xf numFmtId="0" fontId="42" fillId="2" borderId="17" xfId="0" applyFont="1" applyFill="1" applyBorder="1" applyAlignment="1">
      <alignment horizontal="center" vertical="center"/>
    </xf>
    <xf numFmtId="0" fontId="42" fillId="2" borderId="75" xfId="0" applyFont="1" applyFill="1" applyBorder="1" applyAlignment="1">
      <alignment horizontal="center" vertical="center"/>
    </xf>
    <xf numFmtId="0" fontId="42" fillId="2" borderId="80" xfId="0" applyFont="1" applyFill="1" applyBorder="1" applyAlignment="1">
      <alignment horizontal="center" vertical="center"/>
    </xf>
    <xf numFmtId="0" fontId="60" fillId="11" borderId="112" xfId="0" applyFont="1" applyFill="1" applyBorder="1" applyAlignment="1">
      <alignment horizontal="center" vertical="center"/>
    </xf>
    <xf numFmtId="0" fontId="60" fillId="11" borderId="113" xfId="0" applyFont="1" applyFill="1" applyBorder="1" applyAlignment="1">
      <alignment horizontal="center" vertical="center"/>
    </xf>
    <xf numFmtId="0" fontId="60" fillId="11" borderId="114" xfId="0" applyFont="1" applyFill="1" applyBorder="1" applyAlignment="1">
      <alignment horizontal="center" vertical="center"/>
    </xf>
    <xf numFmtId="0" fontId="60" fillId="11" borderId="115" xfId="0" applyFont="1" applyFill="1" applyBorder="1" applyAlignment="1">
      <alignment horizontal="center" vertical="center"/>
    </xf>
    <xf numFmtId="0" fontId="60" fillId="11" borderId="116" xfId="0" applyFont="1" applyFill="1" applyBorder="1" applyAlignment="1">
      <alignment horizontal="center" vertical="center"/>
    </xf>
    <xf numFmtId="0" fontId="60" fillId="11" borderId="117" xfId="0" applyFont="1" applyFill="1" applyBorder="1" applyAlignment="1">
      <alignment horizontal="center" vertical="center"/>
    </xf>
    <xf numFmtId="0" fontId="41" fillId="2" borderId="12" xfId="0" applyFont="1" applyFill="1" applyBorder="1" applyAlignment="1">
      <alignment horizontal="center" vertical="center" textRotation="180"/>
    </xf>
    <xf numFmtId="0" fontId="41" fillId="2" borderId="70" xfId="0" applyFont="1" applyFill="1" applyBorder="1" applyAlignment="1">
      <alignment horizontal="center" vertical="center" textRotation="180"/>
    </xf>
    <xf numFmtId="0" fontId="41" fillId="2" borderId="79" xfId="0" applyFont="1" applyFill="1" applyBorder="1" applyAlignment="1">
      <alignment horizontal="center" vertical="center" textRotation="180"/>
    </xf>
    <xf numFmtId="0" fontId="41" fillId="2" borderId="58" xfId="0" applyFont="1" applyFill="1" applyBorder="1" applyAlignment="1">
      <alignment horizontal="center" vertical="center" textRotation="180"/>
    </xf>
    <xf numFmtId="0" fontId="41" fillId="2" borderId="77" xfId="0" applyFont="1" applyFill="1" applyBorder="1" applyAlignment="1">
      <alignment horizontal="center" vertical="center" textRotation="180"/>
    </xf>
    <xf numFmtId="0" fontId="49" fillId="0" borderId="44" xfId="0" applyFont="1" applyBorder="1" applyAlignment="1">
      <alignment horizontal="center" vertical="center"/>
    </xf>
    <xf numFmtId="0" fontId="49" fillId="0" borderId="43" xfId="0" applyFont="1" applyBorder="1" applyAlignment="1">
      <alignment horizontal="center" vertical="center"/>
    </xf>
    <xf numFmtId="0" fontId="49" fillId="0" borderId="28" xfId="0" applyFont="1" applyBorder="1" applyAlignment="1">
      <alignment horizontal="center" vertical="center"/>
    </xf>
    <xf numFmtId="0" fontId="60" fillId="4" borderId="44" xfId="0" applyFont="1" applyFill="1" applyBorder="1" applyAlignment="1">
      <alignment horizontal="center" vertical="center"/>
    </xf>
    <xf numFmtId="0" fontId="60" fillId="4" borderId="43" xfId="0" applyFont="1" applyFill="1" applyBorder="1" applyAlignment="1">
      <alignment horizontal="center" vertical="center"/>
    </xf>
    <xf numFmtId="0" fontId="60" fillId="4" borderId="28" xfId="0" applyFont="1" applyFill="1" applyBorder="1" applyAlignment="1">
      <alignment horizontal="center" vertical="center"/>
    </xf>
    <xf numFmtId="0" fontId="60" fillId="0" borderId="40" xfId="0" applyFont="1" applyBorder="1" applyAlignment="1">
      <alignment horizontal="center"/>
    </xf>
    <xf numFmtId="0" fontId="66" fillId="0" borderId="0" xfId="1" applyFont="1" applyAlignment="1" applyProtection="1">
      <alignment horizontal="center"/>
      <protection locked="0"/>
    </xf>
    <xf numFmtId="0" fontId="66" fillId="0" borderId="20" xfId="1" applyFont="1" applyBorder="1" applyAlignment="1" applyProtection="1">
      <alignment horizontal="center"/>
      <protection locked="0"/>
    </xf>
    <xf numFmtId="0" fontId="66" fillId="0" borderId="40" xfId="1" applyFont="1" applyBorder="1" applyAlignment="1" applyProtection="1">
      <alignment horizontal="center"/>
      <protection locked="0"/>
    </xf>
    <xf numFmtId="0" fontId="66" fillId="0" borderId="38" xfId="1" applyFont="1" applyBorder="1" applyAlignment="1" applyProtection="1">
      <alignment horizontal="center"/>
      <protection locked="0"/>
    </xf>
    <xf numFmtId="0" fontId="10" fillId="0" borderId="39" xfId="1" applyFont="1" applyBorder="1" applyAlignment="1" applyProtection="1">
      <alignment horizontal="right" vertical="top" wrapText="1"/>
      <protection locked="0"/>
    </xf>
    <xf numFmtId="0" fontId="10" fillId="0" borderId="40" xfId="1" applyFont="1" applyBorder="1" applyAlignment="1" applyProtection="1">
      <alignment horizontal="right" vertical="top" wrapText="1"/>
      <protection locked="0"/>
    </xf>
    <xf numFmtId="0" fontId="10" fillId="0" borderId="38" xfId="1" applyFont="1" applyBorder="1" applyAlignment="1" applyProtection="1">
      <alignment horizontal="right" vertical="top" wrapText="1"/>
      <protection locked="0"/>
    </xf>
    <xf numFmtId="0" fontId="10" fillId="0" borderId="47" xfId="1" applyFont="1" applyBorder="1" applyAlignment="1" applyProtection="1">
      <alignment horizontal="right" vertical="top" wrapText="1"/>
      <protection locked="0"/>
    </xf>
    <xf numFmtId="0" fontId="10" fillId="0" borderId="0" xfId="1" applyFont="1" applyAlignment="1" applyProtection="1">
      <alignment horizontal="right" vertical="top" wrapText="1"/>
      <protection locked="0"/>
    </xf>
    <xf numFmtId="0" fontId="10" fillId="0" borderId="20" xfId="1" applyFont="1" applyBorder="1" applyAlignment="1" applyProtection="1">
      <alignment horizontal="right" vertical="top" wrapText="1"/>
      <protection locked="0"/>
    </xf>
    <xf numFmtId="0" fontId="10" fillId="0" borderId="39" xfId="1" applyFont="1" applyBorder="1" applyAlignment="1" applyProtection="1">
      <alignment horizontal="right"/>
      <protection locked="0"/>
    </xf>
    <xf numFmtId="0" fontId="10" fillId="0" borderId="40" xfId="1" applyFont="1" applyBorder="1" applyAlignment="1" applyProtection="1">
      <alignment horizontal="right"/>
      <protection locked="0"/>
    </xf>
    <xf numFmtId="0" fontId="10" fillId="0" borderId="38" xfId="1" applyFont="1" applyBorder="1" applyAlignment="1" applyProtection="1">
      <alignment horizontal="right"/>
      <protection locked="0"/>
    </xf>
    <xf numFmtId="0" fontId="10" fillId="0" borderId="39" xfId="1" applyFont="1" applyBorder="1" applyAlignment="1" applyProtection="1">
      <alignment horizontal="right" vertical="top"/>
      <protection locked="0"/>
    </xf>
    <xf numFmtId="0" fontId="10" fillId="0" borderId="40" xfId="1" applyFont="1" applyBorder="1" applyAlignment="1" applyProtection="1">
      <alignment horizontal="right" vertical="top"/>
      <protection locked="0"/>
    </xf>
    <xf numFmtId="0" fontId="10" fillId="0" borderId="38" xfId="1" applyFont="1" applyBorder="1" applyAlignment="1" applyProtection="1">
      <alignment horizontal="right" vertical="top"/>
      <protection locked="0"/>
    </xf>
    <xf numFmtId="0" fontId="10" fillId="0" borderId="41" xfId="1" applyFont="1" applyBorder="1" applyAlignment="1" applyProtection="1">
      <alignment horizontal="right" vertical="top"/>
      <protection locked="0"/>
    </xf>
    <xf numFmtId="0" fontId="10" fillId="0" borderId="42" xfId="1" applyFont="1" applyBorder="1" applyAlignment="1" applyProtection="1">
      <alignment horizontal="right" vertical="top"/>
      <protection locked="0"/>
    </xf>
    <xf numFmtId="0" fontId="10" fillId="0" borderId="29" xfId="1" applyFont="1" applyBorder="1" applyAlignment="1" applyProtection="1">
      <alignment horizontal="right" vertical="top"/>
      <protection locked="0"/>
    </xf>
    <xf numFmtId="0" fontId="10" fillId="0" borderId="39" xfId="1" applyFont="1" applyBorder="1" applyAlignment="1" applyProtection="1">
      <alignment horizontal="center"/>
      <protection locked="0"/>
    </xf>
    <xf numFmtId="0" fontId="10" fillId="0" borderId="40" xfId="1" applyFont="1" applyBorder="1" applyAlignment="1" applyProtection="1">
      <alignment horizontal="center"/>
      <protection locked="0"/>
    </xf>
    <xf numFmtId="0" fontId="36" fillId="0" borderId="40" xfId="1" applyFont="1" applyBorder="1" applyAlignment="1" applyProtection="1">
      <alignment horizontal="right"/>
      <protection locked="0"/>
    </xf>
    <xf numFmtId="0" fontId="36" fillId="0" borderId="38" xfId="1" applyFont="1" applyBorder="1" applyAlignment="1" applyProtection="1">
      <alignment horizontal="right"/>
      <protection locked="0"/>
    </xf>
    <xf numFmtId="0" fontId="10" fillId="0" borderId="47" xfId="1" applyFont="1" applyBorder="1" applyAlignment="1" applyProtection="1">
      <alignment horizontal="right" vertical="top"/>
      <protection locked="0"/>
    </xf>
    <xf numFmtId="0" fontId="10" fillId="0" borderId="0" xfId="1" applyFont="1" applyAlignment="1" applyProtection="1">
      <alignment horizontal="right" vertical="top"/>
      <protection locked="0"/>
    </xf>
    <xf numFmtId="0" fontId="10" fillId="0" borderId="20" xfId="1" applyFont="1" applyBorder="1" applyAlignment="1" applyProtection="1">
      <alignment horizontal="right" vertical="top"/>
      <protection locked="0"/>
    </xf>
    <xf numFmtId="0" fontId="10" fillId="0" borderId="41" xfId="1" applyFont="1" applyBorder="1" applyAlignment="1" applyProtection="1">
      <alignment horizontal="center"/>
      <protection locked="0"/>
    </xf>
    <xf numFmtId="0" fontId="10" fillId="0" borderId="42" xfId="1" applyFont="1" applyBorder="1" applyAlignment="1" applyProtection="1">
      <alignment horizontal="center"/>
      <protection locked="0"/>
    </xf>
    <xf numFmtId="0" fontId="39" fillId="0" borderId="42" xfId="1" applyFont="1" applyBorder="1" applyAlignment="1" applyProtection="1">
      <alignment horizontal="right"/>
      <protection locked="0"/>
    </xf>
    <xf numFmtId="0" fontId="39" fillId="0" borderId="29" xfId="1" applyFont="1" applyBorder="1" applyAlignment="1" applyProtection="1">
      <alignment horizontal="right"/>
      <protection locked="0"/>
    </xf>
    <xf numFmtId="0" fontId="10" fillId="0" borderId="47" xfId="1" applyFont="1" applyBorder="1" applyAlignment="1" applyProtection="1">
      <alignment horizontal="center"/>
      <protection locked="0"/>
    </xf>
    <xf numFmtId="0" fontId="10" fillId="0" borderId="0" xfId="1" applyFont="1" applyAlignment="1" applyProtection="1">
      <alignment horizontal="center"/>
      <protection locked="0"/>
    </xf>
    <xf numFmtId="0" fontId="10" fillId="0" borderId="0" xfId="1" applyFont="1" applyAlignment="1" applyProtection="1">
      <alignment horizontal="right"/>
      <protection locked="0"/>
    </xf>
    <xf numFmtId="0" fontId="10" fillId="0" borderId="20" xfId="1" applyFont="1" applyBorder="1" applyAlignment="1" applyProtection="1">
      <alignment horizontal="right"/>
      <protection locked="0"/>
    </xf>
    <xf numFmtId="0" fontId="36" fillId="0" borderId="3" xfId="1" applyFont="1" applyBorder="1" applyAlignment="1">
      <alignment horizontal="center" vertical="center" textRotation="180"/>
    </xf>
    <xf numFmtId="0" fontId="36" fillId="0" borderId="4" xfId="1" applyFont="1" applyBorder="1" applyAlignment="1">
      <alignment horizontal="center" vertical="center" textRotation="180"/>
    </xf>
    <xf numFmtId="0" fontId="36" fillId="0" borderId="5" xfId="1" applyFont="1" applyBorder="1" applyAlignment="1">
      <alignment horizontal="center" vertical="center" textRotation="180"/>
    </xf>
    <xf numFmtId="0" fontId="36" fillId="0" borderId="3" xfId="1" applyFont="1" applyBorder="1" applyAlignment="1">
      <alignment horizontal="center" vertical="center" wrapText="1"/>
    </xf>
    <xf numFmtId="0" fontId="36" fillId="0" borderId="4" xfId="1" applyFont="1" applyBorder="1" applyAlignment="1">
      <alignment horizontal="center" vertical="center" wrapText="1"/>
    </xf>
    <xf numFmtId="0" fontId="36" fillId="0" borderId="5" xfId="1" applyFont="1" applyBorder="1" applyAlignment="1">
      <alignment horizontal="center" vertical="center" wrapText="1"/>
    </xf>
    <xf numFmtId="0" fontId="34" fillId="0" borderId="44" xfId="1" applyFont="1" applyBorder="1" applyAlignment="1" applyProtection="1">
      <alignment horizontal="right" vertical="center"/>
      <protection locked="0"/>
    </xf>
    <xf numFmtId="0" fontId="34" fillId="0" borderId="43" xfId="1" applyFont="1" applyBorder="1" applyAlignment="1" applyProtection="1">
      <alignment horizontal="right" vertical="center"/>
      <protection locked="0"/>
    </xf>
    <xf numFmtId="0" fontId="34" fillId="0" borderId="28" xfId="1" applyFont="1" applyBorder="1" applyAlignment="1" applyProtection="1">
      <alignment horizontal="right" vertical="center"/>
      <protection locked="0"/>
    </xf>
    <xf numFmtId="0" fontId="57" fillId="0" borderId="0" xfId="1" applyFont="1" applyAlignment="1">
      <alignment horizontal="left"/>
    </xf>
    <xf numFmtId="0" fontId="33" fillId="0" borderId="0" xfId="1" applyFont="1" applyAlignment="1" applyProtection="1">
      <alignment horizontal="center" vertical="center"/>
      <protection hidden="1"/>
    </xf>
    <xf numFmtId="0" fontId="34" fillId="0" borderId="0" xfId="1" applyFont="1" applyAlignment="1">
      <alignment horizontal="center" vertical="center"/>
    </xf>
    <xf numFmtId="0" fontId="36" fillId="0" borderId="39" xfId="1" applyFont="1" applyBorder="1" applyAlignment="1">
      <alignment horizontal="center" vertical="center"/>
    </xf>
    <xf numFmtId="0" fontId="36" fillId="0" borderId="40" xfId="1" applyFont="1" applyBorder="1" applyAlignment="1">
      <alignment horizontal="center" vertical="center"/>
    </xf>
    <xf numFmtId="0" fontId="36" fillId="0" borderId="38" xfId="1" applyFont="1" applyBorder="1" applyAlignment="1">
      <alignment horizontal="center" vertical="center"/>
    </xf>
    <xf numFmtId="0" fontId="36" fillId="0" borderId="41" xfId="1" applyFont="1" applyBorder="1" applyAlignment="1">
      <alignment horizontal="center" vertical="center"/>
    </xf>
    <xf numFmtId="0" fontId="36" fillId="0" borderId="42" xfId="1" applyFont="1" applyBorder="1" applyAlignment="1">
      <alignment horizontal="center" vertical="center"/>
    </xf>
    <xf numFmtId="0" fontId="36" fillId="0" borderId="29" xfId="1" applyFont="1" applyBorder="1" applyAlignment="1">
      <alignment horizontal="center" vertical="center"/>
    </xf>
    <xf numFmtId="0" fontId="36" fillId="2" borderId="39" xfId="1" applyFont="1" applyFill="1" applyBorder="1" applyAlignment="1" applyProtection="1">
      <alignment horizontal="center" vertical="center"/>
      <protection hidden="1"/>
    </xf>
    <xf numFmtId="0" fontId="36" fillId="2" borderId="40" xfId="1" applyFont="1" applyFill="1" applyBorder="1" applyAlignment="1" applyProtection="1">
      <alignment horizontal="center" vertical="center"/>
      <protection hidden="1"/>
    </xf>
    <xf numFmtId="0" fontId="36" fillId="2" borderId="38" xfId="1" applyFont="1" applyFill="1" applyBorder="1" applyAlignment="1" applyProtection="1">
      <alignment horizontal="center" vertical="center"/>
      <protection hidden="1"/>
    </xf>
    <xf numFmtId="0" fontId="36" fillId="2" borderId="41" xfId="1" applyFont="1" applyFill="1" applyBorder="1" applyAlignment="1" applyProtection="1">
      <alignment horizontal="center" vertical="center"/>
      <protection hidden="1"/>
    </xf>
    <xf numFmtId="0" fontId="36" fillId="2" borderId="42" xfId="1" applyFont="1" applyFill="1" applyBorder="1" applyAlignment="1" applyProtection="1">
      <alignment horizontal="center" vertical="center"/>
      <protection hidden="1"/>
    </xf>
    <xf numFmtId="0" fontId="36" fillId="2" borderId="29" xfId="1" applyFont="1" applyFill="1" applyBorder="1" applyAlignment="1" applyProtection="1">
      <alignment horizontal="center" vertical="center"/>
      <protection hidden="1"/>
    </xf>
    <xf numFmtId="0" fontId="39" fillId="0" borderId="44" xfId="1" applyFont="1" applyBorder="1" applyAlignment="1" applyProtection="1">
      <alignment horizontal="center"/>
      <protection hidden="1"/>
    </xf>
    <xf numFmtId="0" fontId="39" fillId="0" borderId="43" xfId="1" applyFont="1" applyBorder="1" applyAlignment="1" applyProtection="1">
      <alignment horizontal="center"/>
      <protection hidden="1"/>
    </xf>
    <xf numFmtId="0" fontId="39" fillId="0" borderId="28" xfId="1" applyFont="1" applyBorder="1" applyAlignment="1" applyProtection="1">
      <alignment horizontal="center"/>
      <protection hidden="1"/>
    </xf>
    <xf numFmtId="0" fontId="35" fillId="0" borderId="44" xfId="1" applyFont="1" applyBorder="1" applyAlignment="1" applyProtection="1">
      <alignment horizontal="right"/>
      <protection hidden="1"/>
    </xf>
    <xf numFmtId="0" fontId="35" fillId="0" borderId="43" xfId="1" applyFont="1" applyBorder="1" applyAlignment="1" applyProtection="1">
      <alignment horizontal="right"/>
      <protection hidden="1"/>
    </xf>
    <xf numFmtId="0" fontId="64" fillId="0" borderId="97" xfId="0" applyFont="1" applyBorder="1" applyAlignment="1" applyProtection="1">
      <alignment horizontal="center" vertical="center" wrapText="1"/>
      <protection locked="0"/>
    </xf>
    <xf numFmtId="0" fontId="64" fillId="0" borderId="16" xfId="0" applyFont="1" applyBorder="1" applyAlignment="1" applyProtection="1">
      <alignment horizontal="center" vertical="center" wrapText="1"/>
      <protection locked="0"/>
    </xf>
    <xf numFmtId="0" fontId="23" fillId="4" borderId="44" xfId="0" applyFont="1" applyFill="1" applyBorder="1" applyAlignment="1" applyProtection="1">
      <alignment horizontal="center" vertical="center" wrapText="1"/>
      <protection locked="0"/>
    </xf>
    <xf numFmtId="0" fontId="23" fillId="4" borderId="28" xfId="0" applyFont="1" applyFill="1" applyBorder="1" applyAlignment="1" applyProtection="1">
      <alignment horizontal="center" vertical="center" wrapText="1"/>
      <protection locked="0"/>
    </xf>
    <xf numFmtId="0" fontId="23" fillId="0" borderId="41" xfId="0" applyFont="1" applyBorder="1" applyAlignment="1" applyProtection="1">
      <alignment horizontal="center" vertical="center" wrapText="1"/>
      <protection locked="0"/>
    </xf>
    <xf numFmtId="0" fontId="23" fillId="0" borderId="29" xfId="0" applyFont="1" applyBorder="1" applyAlignment="1" applyProtection="1">
      <alignment horizontal="center" vertical="center" wrapText="1"/>
      <protection locked="0"/>
    </xf>
    <xf numFmtId="0" fontId="17" fillId="0" borderId="39" xfId="0" applyFont="1" applyBorder="1" applyAlignment="1" applyProtection="1">
      <alignment horizontal="center" vertical="center" wrapText="1"/>
      <protection locked="0"/>
    </xf>
    <xf numFmtId="0" fontId="17" fillId="0" borderId="40" xfId="0" applyFont="1" applyBorder="1" applyAlignment="1" applyProtection="1">
      <alignment horizontal="center" vertical="center" wrapText="1"/>
      <protection locked="0"/>
    </xf>
    <xf numFmtId="0" fontId="17" fillId="0" borderId="87" xfId="0" applyFont="1" applyBorder="1" applyAlignment="1">
      <alignment horizontal="center" vertical="center"/>
    </xf>
    <xf numFmtId="0" fontId="17" fillId="0" borderId="88" xfId="0" applyFont="1" applyBorder="1" applyAlignment="1">
      <alignment horizontal="center" vertical="center"/>
    </xf>
    <xf numFmtId="0" fontId="16" fillId="0" borderId="41"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59"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0" fillId="0" borderId="75" xfId="0" applyFont="1" applyBorder="1" applyAlignment="1" applyProtection="1">
      <alignment horizontal="center" vertical="center"/>
      <protection locked="0"/>
    </xf>
    <xf numFmtId="0" fontId="30" fillId="0" borderId="76" xfId="0" applyFont="1" applyBorder="1" applyAlignment="1" applyProtection="1">
      <alignment horizontal="center" vertical="center"/>
      <protection locked="0"/>
    </xf>
    <xf numFmtId="0" fontId="17" fillId="0" borderId="12" xfId="0" applyFont="1" applyBorder="1" applyAlignment="1" applyProtection="1">
      <alignment horizontal="right" vertical="center"/>
      <protection locked="0"/>
    </xf>
    <xf numFmtId="0" fontId="17" fillId="0" borderId="62" xfId="0" applyFont="1" applyBorder="1" applyAlignment="1" applyProtection="1">
      <alignment horizontal="right" vertical="center"/>
      <protection locked="0"/>
    </xf>
    <xf numFmtId="0" fontId="17" fillId="0" borderId="62" xfId="0" applyFont="1" applyBorder="1" applyAlignment="1" applyProtection="1">
      <alignment horizontal="center" vertical="center"/>
      <protection locked="0"/>
    </xf>
    <xf numFmtId="0" fontId="17" fillId="0" borderId="62" xfId="0" applyFont="1" applyBorder="1" applyAlignment="1" applyProtection="1">
      <alignment horizontal="center" vertical="center" wrapText="1" shrinkToFit="1"/>
      <protection locked="0"/>
    </xf>
    <xf numFmtId="0" fontId="17" fillId="0" borderId="0" xfId="0" applyFont="1" applyAlignment="1" applyProtection="1">
      <alignment horizontal="center" vertical="center"/>
      <protection locked="0"/>
    </xf>
    <xf numFmtId="0" fontId="17" fillId="0" borderId="23" xfId="0" applyFont="1" applyBorder="1" applyAlignment="1" applyProtection="1">
      <alignment horizontal="center" vertical="center" wrapText="1"/>
      <protection locked="0"/>
    </xf>
    <xf numFmtId="0" fontId="17" fillId="0" borderId="50" xfId="0" applyFont="1" applyBorder="1" applyAlignment="1" applyProtection="1">
      <alignment horizontal="center" vertical="center" wrapText="1"/>
      <protection locked="0"/>
    </xf>
    <xf numFmtId="0" fontId="17" fillId="0" borderId="51" xfId="0" applyFont="1" applyBorder="1" applyAlignment="1" applyProtection="1">
      <alignment horizontal="center" vertical="center" wrapText="1"/>
      <protection locked="0"/>
    </xf>
    <xf numFmtId="0" fontId="17" fillId="0" borderId="59" xfId="0" applyFont="1" applyBorder="1" applyAlignment="1" applyProtection="1">
      <alignment horizontal="right" vertical="center"/>
      <protection locked="0"/>
    </xf>
    <xf numFmtId="0" fontId="17" fillId="0" borderId="50" xfId="0" applyFont="1" applyBorder="1" applyAlignment="1" applyProtection="1">
      <alignment horizontal="right" vertical="center"/>
      <protection locked="0"/>
    </xf>
    <xf numFmtId="0" fontId="17" fillId="0" borderId="94" xfId="0" applyFont="1" applyBorder="1" applyAlignment="1" applyProtection="1">
      <alignment horizontal="center" vertical="center" wrapText="1"/>
      <protection locked="0"/>
    </xf>
    <xf numFmtId="0" fontId="17" fillId="0" borderId="38" xfId="0" applyFont="1" applyBorder="1" applyAlignment="1" applyProtection="1">
      <alignment horizontal="center" vertical="center" wrapText="1"/>
      <protection locked="0"/>
    </xf>
    <xf numFmtId="0" fontId="17" fillId="0" borderId="44" xfId="0" applyFont="1" applyBorder="1" applyAlignment="1" applyProtection="1">
      <alignment horizontal="right" vertical="center"/>
      <protection locked="0"/>
    </xf>
    <xf numFmtId="0" fontId="17" fillId="0" borderId="43" xfId="0" applyFont="1" applyBorder="1" applyAlignment="1" applyProtection="1">
      <alignment horizontal="right" vertical="center"/>
      <protection locked="0"/>
    </xf>
    <xf numFmtId="0" fontId="17" fillId="0" borderId="96" xfId="0" applyFont="1" applyBorder="1" applyAlignment="1" applyProtection="1">
      <alignment horizontal="right" vertical="center" wrapText="1"/>
      <protection locked="0"/>
    </xf>
    <xf numFmtId="0" fontId="17" fillId="0" borderId="43" xfId="0" applyFont="1" applyBorder="1" applyAlignment="1" applyProtection="1">
      <alignment horizontal="right" vertical="center" wrapText="1"/>
      <protection locked="0"/>
    </xf>
    <xf numFmtId="0" fontId="17" fillId="0" borderId="28" xfId="0" applyFont="1" applyBorder="1" applyAlignment="1" applyProtection="1">
      <alignment horizontal="right" vertical="center" wrapText="1"/>
      <protection locked="0"/>
    </xf>
    <xf numFmtId="0" fontId="17" fillId="0" borderId="40" xfId="0" applyFont="1" applyBorder="1" applyAlignment="1" applyProtection="1">
      <alignment horizontal="center" vertical="center"/>
      <protection locked="0"/>
    </xf>
    <xf numFmtId="0" fontId="17" fillId="0" borderId="95" xfId="0" applyFont="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6" fillId="0" borderId="44"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67" fillId="0" borderId="47" xfId="0" applyFont="1" applyBorder="1" applyAlignment="1" applyProtection="1">
      <alignment horizontal="center" vertical="center" wrapText="1"/>
      <protection locked="0"/>
    </xf>
    <xf numFmtId="0" fontId="67" fillId="0" borderId="0" xfId="0" applyFont="1" applyAlignment="1" applyProtection="1">
      <alignment horizontal="center" vertical="center" wrapText="1"/>
      <protection locked="0"/>
    </xf>
    <xf numFmtId="0" fontId="19" fillId="6" borderId="44" xfId="0" applyFont="1" applyFill="1" applyBorder="1" applyAlignment="1" applyProtection="1">
      <alignment horizontal="center" vertical="center"/>
      <protection hidden="1"/>
    </xf>
    <xf numFmtId="0" fontId="19" fillId="6" borderId="43" xfId="0" applyFont="1" applyFill="1" applyBorder="1" applyAlignment="1" applyProtection="1">
      <alignment horizontal="center" vertical="center"/>
      <protection hidden="1"/>
    </xf>
    <xf numFmtId="0" fontId="19" fillId="0" borderId="44" xfId="0" applyFont="1" applyBorder="1" applyAlignment="1" applyProtection="1">
      <alignment horizontal="center" vertical="center"/>
      <protection hidden="1"/>
    </xf>
    <xf numFmtId="0" fontId="19" fillId="0" borderId="43" xfId="0" applyFont="1" applyBorder="1" applyAlignment="1" applyProtection="1">
      <alignment horizontal="center" vertical="center"/>
      <protection hidden="1"/>
    </xf>
    <xf numFmtId="0" fontId="19" fillId="6" borderId="59" xfId="0" applyFont="1" applyFill="1" applyBorder="1" applyAlignment="1" applyProtection="1">
      <alignment horizontal="center" vertical="center"/>
      <protection hidden="1"/>
    </xf>
    <xf numFmtId="0" fontId="19" fillId="6" borderId="50" xfId="0" applyFont="1" applyFill="1" applyBorder="1" applyAlignment="1" applyProtection="1">
      <alignment horizontal="center" vertical="center"/>
      <protection hidden="1"/>
    </xf>
    <xf numFmtId="0" fontId="19" fillId="6" borderId="96" xfId="0" applyFont="1" applyFill="1" applyBorder="1" applyAlignment="1" applyProtection="1">
      <alignment horizontal="center" vertical="center"/>
      <protection hidden="1"/>
    </xf>
    <xf numFmtId="0" fontId="19" fillId="6" borderId="28" xfId="0" applyFont="1" applyFill="1" applyBorder="1" applyAlignment="1" applyProtection="1">
      <alignment horizontal="center" vertical="center"/>
      <protection hidden="1"/>
    </xf>
    <xf numFmtId="0" fontId="19" fillId="6" borderId="51" xfId="0" applyFont="1" applyFill="1" applyBorder="1" applyAlignment="1" applyProtection="1">
      <alignment horizontal="center" vertical="center"/>
      <protection hidden="1"/>
    </xf>
    <xf numFmtId="0" fontId="19" fillId="0" borderId="96" xfId="0" applyFont="1" applyBorder="1" applyAlignment="1" applyProtection="1">
      <alignment horizontal="center" vertical="center"/>
      <protection hidden="1"/>
    </xf>
    <xf numFmtId="0" fontId="19" fillId="0" borderId="28" xfId="0" applyFont="1" applyBorder="1" applyAlignment="1" applyProtection="1">
      <alignment horizontal="center" vertical="center"/>
      <protection hidden="1"/>
    </xf>
    <xf numFmtId="0" fontId="19" fillId="0" borderId="96" xfId="0" applyFont="1" applyBorder="1" applyAlignment="1" applyProtection="1">
      <alignment horizontal="center" vertical="center" shrinkToFit="1"/>
      <protection hidden="1"/>
    </xf>
    <xf numFmtId="0" fontId="19" fillId="0" borderId="28" xfId="0" applyFont="1" applyBorder="1" applyAlignment="1" applyProtection="1">
      <alignment horizontal="center" vertical="center" shrinkToFit="1"/>
      <protection hidden="1"/>
    </xf>
    <xf numFmtId="0" fontId="16" fillId="0" borderId="44" xfId="0" applyFont="1" applyBorder="1" applyAlignment="1" applyProtection="1">
      <alignment horizontal="center" vertical="center"/>
      <protection hidden="1"/>
    </xf>
    <xf numFmtId="0" fontId="16" fillId="0" borderId="28" xfId="0" applyFont="1" applyBorder="1" applyAlignment="1" applyProtection="1">
      <alignment horizontal="center" vertical="center"/>
      <protection hidden="1"/>
    </xf>
    <xf numFmtId="0" fontId="21" fillId="0" borderId="44" xfId="0" applyFont="1" applyBorder="1" applyAlignment="1" applyProtection="1">
      <alignment horizontal="center" vertical="center" shrinkToFit="1"/>
      <protection hidden="1"/>
    </xf>
    <xf numFmtId="0" fontId="21" fillId="0" borderId="43" xfId="0" applyFont="1" applyBorder="1" applyAlignment="1" applyProtection="1">
      <alignment horizontal="center" vertical="center" shrinkToFit="1"/>
      <protection hidden="1"/>
    </xf>
    <xf numFmtId="0" fontId="21" fillId="0" borderId="28" xfId="0" applyFont="1" applyBorder="1" applyAlignment="1" applyProtection="1">
      <alignment horizontal="center" vertical="center" shrinkToFit="1"/>
      <protection hidden="1"/>
    </xf>
    <xf numFmtId="0" fontId="26" fillId="4" borderId="96" xfId="0" applyFont="1" applyFill="1" applyBorder="1" applyAlignment="1" applyProtection="1">
      <alignment horizontal="right" vertical="center" readingOrder="2"/>
      <protection hidden="1"/>
    </xf>
    <xf numFmtId="0" fontId="26" fillId="4" borderId="43" xfId="0" applyFont="1" applyFill="1" applyBorder="1" applyAlignment="1" applyProtection="1">
      <alignment horizontal="right" vertical="center" readingOrder="2"/>
      <protection hidden="1"/>
    </xf>
    <xf numFmtId="0" fontId="26" fillId="4" borderId="72" xfId="0" applyFont="1" applyFill="1" applyBorder="1" applyAlignment="1" applyProtection="1">
      <alignment horizontal="right" vertical="center" readingOrder="2"/>
      <protection hidden="1"/>
    </xf>
    <xf numFmtId="0" fontId="17" fillId="2" borderId="44" xfId="0" applyFont="1" applyFill="1" applyBorder="1" applyAlignment="1" applyProtection="1">
      <alignment horizontal="center" vertical="center"/>
      <protection hidden="1"/>
    </xf>
    <xf numFmtId="0" fontId="17" fillId="2" borderId="72" xfId="0" applyFont="1" applyFill="1" applyBorder="1" applyAlignment="1" applyProtection="1">
      <alignment horizontal="center" vertical="center"/>
      <protection hidden="1"/>
    </xf>
    <xf numFmtId="0" fontId="21" fillId="0" borderId="119" xfId="0" applyFont="1" applyBorder="1" applyAlignment="1" applyProtection="1">
      <alignment horizontal="center" vertical="center" readingOrder="2"/>
      <protection hidden="1"/>
    </xf>
    <xf numFmtId="0" fontId="16" fillId="0" borderId="43" xfId="0" applyFont="1" applyBorder="1" applyAlignment="1" applyProtection="1">
      <alignment horizontal="center" vertical="center"/>
      <protection hidden="1"/>
    </xf>
    <xf numFmtId="0" fontId="16" fillId="0" borderId="72" xfId="0" applyFont="1" applyBorder="1" applyAlignment="1" applyProtection="1">
      <alignment horizontal="center" vertical="center"/>
      <protection hidden="1"/>
    </xf>
    <xf numFmtId="0" fontId="19" fillId="11" borderId="96" xfId="0" applyFont="1" applyFill="1" applyBorder="1" applyAlignment="1" applyProtection="1">
      <alignment horizontal="center" vertical="center" shrinkToFit="1"/>
      <protection hidden="1"/>
    </xf>
    <xf numFmtId="0" fontId="19" fillId="11" borderId="28" xfId="0" applyFont="1" applyFill="1" applyBorder="1" applyAlignment="1" applyProtection="1">
      <alignment horizontal="center" vertical="center" shrinkToFit="1"/>
      <protection hidden="1"/>
    </xf>
    <xf numFmtId="0" fontId="19" fillId="11" borderId="44" xfId="0" applyFont="1" applyFill="1" applyBorder="1" applyAlignment="1" applyProtection="1">
      <alignment horizontal="center" vertical="center"/>
      <protection hidden="1"/>
    </xf>
    <xf numFmtId="0" fontId="19" fillId="11" borderId="43" xfId="0" applyFont="1" applyFill="1" applyBorder="1" applyAlignment="1" applyProtection="1">
      <alignment horizontal="center" vertical="center"/>
      <protection hidden="1"/>
    </xf>
    <xf numFmtId="0" fontId="19" fillId="11" borderId="28" xfId="0" applyFont="1" applyFill="1" applyBorder="1" applyAlignment="1" applyProtection="1">
      <alignment horizontal="center" vertical="center"/>
      <protection hidden="1"/>
    </xf>
    <xf numFmtId="0" fontId="16" fillId="11" borderId="44" xfId="0" applyFont="1" applyFill="1" applyBorder="1" applyAlignment="1" applyProtection="1">
      <alignment horizontal="center" vertical="center"/>
      <protection hidden="1"/>
    </xf>
    <xf numFmtId="0" fontId="16" fillId="11" borderId="28" xfId="0" applyFont="1" applyFill="1" applyBorder="1" applyAlignment="1" applyProtection="1">
      <alignment horizontal="center" vertical="center"/>
      <protection hidden="1"/>
    </xf>
    <xf numFmtId="0" fontId="21" fillId="11" borderId="44" xfId="0" applyFont="1" applyFill="1" applyBorder="1" applyAlignment="1" applyProtection="1">
      <alignment horizontal="center" vertical="center" shrinkToFit="1"/>
      <protection hidden="1"/>
    </xf>
    <xf numFmtId="0" fontId="21" fillId="11" borderId="43" xfId="0" applyFont="1" applyFill="1" applyBorder="1" applyAlignment="1" applyProtection="1">
      <alignment horizontal="center" vertical="center" shrinkToFit="1"/>
      <protection hidden="1"/>
    </xf>
    <xf numFmtId="0" fontId="21" fillId="11" borderId="28" xfId="0" applyFont="1" applyFill="1" applyBorder="1" applyAlignment="1" applyProtection="1">
      <alignment horizontal="center" vertical="center" shrinkToFit="1"/>
      <protection hidden="1"/>
    </xf>
    <xf numFmtId="0" fontId="16" fillId="11" borderId="43" xfId="0" applyFont="1" applyFill="1" applyBorder="1" applyAlignment="1" applyProtection="1">
      <alignment horizontal="center" vertical="center"/>
      <protection hidden="1"/>
    </xf>
    <xf numFmtId="0" fontId="16" fillId="11" borderId="72" xfId="0" applyFont="1" applyFill="1" applyBorder="1" applyAlignment="1" applyProtection="1">
      <alignment horizontal="center" vertical="center"/>
      <protection hidden="1"/>
    </xf>
    <xf numFmtId="0" fontId="17" fillId="0" borderId="96" xfId="0" applyFont="1" applyBorder="1" applyAlignment="1" applyProtection="1">
      <alignment horizontal="center" vertical="center" wrapText="1"/>
      <protection hidden="1"/>
    </xf>
    <xf numFmtId="0" fontId="17" fillId="0" borderId="43" xfId="0" applyFont="1" applyBorder="1" applyAlignment="1" applyProtection="1">
      <alignment horizontal="center" vertical="center" wrapText="1"/>
      <protection hidden="1"/>
    </xf>
    <xf numFmtId="0" fontId="17" fillId="0" borderId="28" xfId="0" applyFont="1" applyBorder="1" applyAlignment="1" applyProtection="1">
      <alignment horizontal="center" vertical="center" wrapText="1"/>
      <protection hidden="1"/>
    </xf>
    <xf numFmtId="0" fontId="17" fillId="2" borderId="28" xfId="0" applyFont="1" applyFill="1" applyBorder="1" applyAlignment="1" applyProtection="1">
      <alignment horizontal="center" vertical="center"/>
      <protection hidden="1"/>
    </xf>
    <xf numFmtId="0" fontId="17" fillId="0" borderId="44" xfId="0" applyFont="1" applyBorder="1" applyAlignment="1" applyProtection="1">
      <alignment horizontal="center" vertical="center"/>
      <protection hidden="1"/>
    </xf>
    <xf numFmtId="0" fontId="17" fillId="0" borderId="43" xfId="0" applyFont="1" applyBorder="1" applyAlignment="1" applyProtection="1">
      <alignment horizontal="center" vertical="center"/>
      <protection hidden="1"/>
    </xf>
    <xf numFmtId="0" fontId="17" fillId="0" borderId="28" xfId="0" applyFont="1" applyBorder="1" applyAlignment="1" applyProtection="1">
      <alignment horizontal="center" vertical="center"/>
      <protection hidden="1"/>
    </xf>
    <xf numFmtId="0" fontId="19" fillId="0" borderId="44" xfId="0" applyFont="1" applyBorder="1" applyAlignment="1" applyProtection="1">
      <alignment horizontal="center" vertical="center" readingOrder="2"/>
      <protection hidden="1"/>
    </xf>
    <xf numFmtId="0" fontId="19" fillId="0" borderId="28" xfId="0" applyFont="1" applyBorder="1" applyAlignment="1" applyProtection="1">
      <alignment horizontal="center" vertical="center" readingOrder="2"/>
      <protection hidden="1"/>
    </xf>
    <xf numFmtId="0" fontId="26" fillId="4" borderId="40" xfId="0" applyFont="1" applyFill="1" applyBorder="1" applyAlignment="1" applyProtection="1">
      <alignment horizontal="right" vertical="center" readingOrder="2"/>
      <protection hidden="1"/>
    </xf>
    <xf numFmtId="0" fontId="19" fillId="0" borderId="1" xfId="0" applyFont="1" applyBorder="1" applyAlignment="1" applyProtection="1">
      <alignment horizontal="center" vertical="center"/>
      <protection hidden="1"/>
    </xf>
    <xf numFmtId="0" fontId="19" fillId="0" borderId="64" xfId="0" applyFont="1" applyBorder="1" applyAlignment="1" applyProtection="1">
      <alignment horizontal="center" vertical="center"/>
      <protection hidden="1"/>
    </xf>
    <xf numFmtId="0" fontId="19" fillId="6" borderId="1" xfId="0" applyFont="1" applyFill="1" applyBorder="1" applyAlignment="1" applyProtection="1">
      <alignment horizontal="center" vertical="center"/>
      <protection hidden="1"/>
    </xf>
    <xf numFmtId="0" fontId="19" fillId="6" borderId="64" xfId="0" applyFont="1" applyFill="1" applyBorder="1" applyAlignment="1" applyProtection="1">
      <alignment horizontal="center" vertical="center"/>
      <protection hidden="1"/>
    </xf>
    <xf numFmtId="0" fontId="17" fillId="2" borderId="43" xfId="0" applyFont="1" applyFill="1" applyBorder="1" applyAlignment="1" applyProtection="1">
      <alignment horizontal="center" vertical="center"/>
      <protection hidden="1"/>
    </xf>
    <xf numFmtId="0" fontId="21" fillId="0" borderId="118" xfId="0" applyFont="1" applyBorder="1" applyAlignment="1" applyProtection="1">
      <alignment horizontal="center" vertical="center" shrinkToFit="1" readingOrder="2"/>
      <protection hidden="1"/>
    </xf>
    <xf numFmtId="0" fontId="21" fillId="0" borderId="119" xfId="0" applyFont="1" applyBorder="1" applyAlignment="1" applyProtection="1">
      <alignment horizontal="center" vertical="center" shrinkToFit="1" readingOrder="2"/>
      <protection hidden="1"/>
    </xf>
    <xf numFmtId="0" fontId="25" fillId="0" borderId="1" xfId="0" applyFont="1" applyBorder="1" applyAlignment="1" applyProtection="1">
      <alignment horizontal="center" vertical="center" readingOrder="2"/>
      <protection hidden="1"/>
    </xf>
    <xf numFmtId="0" fontId="19" fillId="6" borderId="44" xfId="0" applyFont="1" applyFill="1" applyBorder="1" applyAlignment="1" applyProtection="1">
      <alignment horizontal="center" vertical="center" readingOrder="2"/>
      <protection hidden="1"/>
    </xf>
    <xf numFmtId="0" fontId="19" fillId="6" borderId="28" xfId="0" applyFont="1" applyFill="1" applyBorder="1" applyAlignment="1" applyProtection="1">
      <alignment horizontal="center" vertical="center" readingOrder="2"/>
      <protection hidden="1"/>
    </xf>
    <xf numFmtId="0" fontId="14" fillId="0" borderId="62" xfId="0" applyFont="1" applyBorder="1" applyAlignment="1" applyProtection="1">
      <alignment horizontal="left" vertical="center"/>
      <protection hidden="1"/>
    </xf>
    <xf numFmtId="0" fontId="14" fillId="0" borderId="0" xfId="0" applyFont="1" applyAlignment="1" applyProtection="1">
      <alignment horizontal="left" vertical="center"/>
      <protection hidden="1"/>
    </xf>
    <xf numFmtId="0" fontId="14" fillId="0" borderId="62" xfId="0" applyFont="1" applyBorder="1" applyAlignment="1" applyProtection="1">
      <alignment horizontal="right" vertical="center" shrinkToFit="1"/>
      <protection hidden="1"/>
    </xf>
    <xf numFmtId="0" fontId="14" fillId="0" borderId="0" xfId="0" applyFont="1" applyAlignment="1" applyProtection="1">
      <alignment horizontal="right" vertical="center" shrinkToFit="1"/>
      <protection hidden="1"/>
    </xf>
    <xf numFmtId="0" fontId="19" fillId="0" borderId="1" xfId="0" applyFont="1" applyBorder="1" applyAlignment="1" applyProtection="1">
      <alignment horizontal="right" vertical="center" readingOrder="2"/>
      <protection hidden="1"/>
    </xf>
    <xf numFmtId="0" fontId="19" fillId="6" borderId="1" xfId="0" applyFont="1" applyFill="1" applyBorder="1" applyAlignment="1" applyProtection="1">
      <alignment horizontal="right" vertical="center" readingOrder="2"/>
      <protection hidden="1"/>
    </xf>
    <xf numFmtId="0" fontId="19" fillId="0" borderId="93" xfId="0" applyFont="1" applyBorder="1" applyAlignment="1" applyProtection="1">
      <alignment horizontal="center" vertical="center" shrinkToFit="1" readingOrder="2"/>
      <protection hidden="1"/>
    </xf>
    <xf numFmtId="0" fontId="19" fillId="0" borderId="1" xfId="0" applyFont="1" applyBorder="1" applyAlignment="1" applyProtection="1">
      <alignment horizontal="center" vertical="center" shrinkToFit="1" readingOrder="2"/>
      <protection hidden="1"/>
    </xf>
    <xf numFmtId="0" fontId="19" fillId="6" borderId="93" xfId="0" applyFont="1" applyFill="1" applyBorder="1" applyAlignment="1" applyProtection="1">
      <alignment horizontal="center" vertical="center" shrinkToFit="1" readingOrder="2"/>
      <protection hidden="1"/>
    </xf>
    <xf numFmtId="0" fontId="19" fillId="6" borderId="1" xfId="0" applyFont="1" applyFill="1" applyBorder="1" applyAlignment="1" applyProtection="1">
      <alignment horizontal="center" vertical="center" shrinkToFit="1" readingOrder="2"/>
      <protection hidden="1"/>
    </xf>
    <xf numFmtId="0" fontId="19" fillId="0" borderId="39" xfId="0" applyFont="1" applyBorder="1" applyAlignment="1" applyProtection="1">
      <alignment horizontal="right" vertical="center" readingOrder="2"/>
      <protection hidden="1"/>
    </xf>
    <xf numFmtId="0" fontId="19" fillId="0" borderId="40" xfId="0" applyFont="1" applyBorder="1" applyAlignment="1" applyProtection="1">
      <alignment horizontal="right" vertical="center" readingOrder="2"/>
      <protection hidden="1"/>
    </xf>
    <xf numFmtId="0" fontId="25" fillId="4" borderId="44" xfId="0" applyFont="1" applyFill="1" applyBorder="1" applyAlignment="1" applyProtection="1">
      <alignment horizontal="right" vertical="center" readingOrder="2"/>
      <protection hidden="1"/>
    </xf>
    <xf numFmtId="0" fontId="25" fillId="4" borderId="43" xfId="0" applyFont="1" applyFill="1" applyBorder="1" applyAlignment="1" applyProtection="1">
      <alignment horizontal="right" vertical="center" readingOrder="2"/>
      <protection hidden="1"/>
    </xf>
    <xf numFmtId="0" fontId="25" fillId="4" borderId="72" xfId="0" applyFont="1" applyFill="1" applyBorder="1" applyAlignment="1" applyProtection="1">
      <alignment horizontal="right" vertical="center" readingOrder="2"/>
      <protection hidden="1"/>
    </xf>
    <xf numFmtId="0" fontId="25" fillId="4" borderId="96" xfId="0" applyFont="1" applyFill="1" applyBorder="1" applyAlignment="1" applyProtection="1">
      <alignment horizontal="right" vertical="center" readingOrder="2"/>
      <protection hidden="1"/>
    </xf>
    <xf numFmtId="0" fontId="25" fillId="4" borderId="28" xfId="0" applyFont="1" applyFill="1" applyBorder="1" applyAlignment="1" applyProtection="1">
      <alignment horizontal="right" vertical="center" readingOrder="2"/>
      <protection hidden="1"/>
    </xf>
    <xf numFmtId="0" fontId="19" fillId="0" borderId="70" xfId="0" applyFont="1" applyBorder="1" applyAlignment="1" applyProtection="1">
      <alignment horizontal="right" vertical="top" wrapText="1" readingOrder="2"/>
      <protection hidden="1"/>
    </xf>
    <xf numFmtId="0" fontId="19" fillId="0" borderId="0" xfId="0" applyFont="1" applyAlignment="1" applyProtection="1">
      <alignment horizontal="right" vertical="top" wrapText="1" readingOrder="2"/>
      <protection hidden="1"/>
    </xf>
    <xf numFmtId="0" fontId="19" fillId="0" borderId="71" xfId="0" applyFont="1" applyBorder="1" applyAlignment="1" applyProtection="1">
      <alignment horizontal="right" vertical="top" wrapText="1" readingOrder="2"/>
      <protection hidden="1"/>
    </xf>
    <xf numFmtId="0" fontId="19" fillId="0" borderId="103" xfId="0" applyFont="1" applyBorder="1" applyAlignment="1" applyProtection="1">
      <alignment horizontal="right" vertical="top" wrapText="1" readingOrder="2"/>
      <protection hidden="1"/>
    </xf>
    <xf numFmtId="0" fontId="19" fillId="0" borderId="42" xfId="0" applyFont="1" applyBorder="1" applyAlignment="1" applyProtection="1">
      <alignment horizontal="right" vertical="top" wrapText="1" readingOrder="2"/>
      <protection hidden="1"/>
    </xf>
    <xf numFmtId="0" fontId="19" fillId="0" borderId="104" xfId="0" applyFont="1" applyBorder="1" applyAlignment="1" applyProtection="1">
      <alignment horizontal="right" vertical="top" wrapText="1" readingOrder="2"/>
      <protection hidden="1"/>
    </xf>
    <xf numFmtId="0" fontId="25" fillId="0" borderId="43" xfId="0" applyFont="1" applyBorder="1" applyAlignment="1" applyProtection="1">
      <alignment horizontal="center" vertical="center" readingOrder="2"/>
      <protection hidden="1"/>
    </xf>
    <xf numFmtId="0" fontId="25" fillId="0" borderId="94" xfId="0" applyFont="1" applyBorder="1" applyAlignment="1" applyProtection="1">
      <alignment horizontal="center" vertical="center"/>
      <protection hidden="1"/>
    </xf>
    <xf numFmtId="0" fontId="25" fillId="0" borderId="38" xfId="0" applyFont="1" applyBorder="1" applyAlignment="1" applyProtection="1">
      <alignment horizontal="center" vertical="center"/>
      <protection hidden="1"/>
    </xf>
    <xf numFmtId="0" fontId="25" fillId="0" borderId="103" xfId="0" applyFont="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9" xfId="0" applyFont="1" applyBorder="1" applyAlignment="1" applyProtection="1">
      <alignment horizontal="center" vertical="center"/>
      <protection hidden="1"/>
    </xf>
    <xf numFmtId="0" fontId="25" fillId="0" borderId="40" xfId="0" applyFont="1" applyBorder="1" applyAlignment="1" applyProtection="1">
      <alignment horizontal="center" vertical="center"/>
      <protection hidden="1"/>
    </xf>
    <xf numFmtId="0" fontId="25" fillId="0" borderId="41" xfId="0" applyFont="1" applyBorder="1" applyAlignment="1" applyProtection="1">
      <alignment horizontal="center" vertical="center"/>
      <protection hidden="1"/>
    </xf>
    <xf numFmtId="0" fontId="25" fillId="0" borderId="42"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25" fillId="0" borderId="43" xfId="0" applyFont="1" applyBorder="1" applyAlignment="1" applyProtection="1">
      <alignment horizontal="center" vertical="center"/>
      <protection hidden="1"/>
    </xf>
    <xf numFmtId="0" fontId="25" fillId="0" borderId="28" xfId="0" applyFont="1" applyBorder="1" applyAlignment="1" applyProtection="1">
      <alignment horizontal="center" vertical="center"/>
      <protection hidden="1"/>
    </xf>
    <xf numFmtId="0" fontId="25" fillId="0" borderId="1" xfId="0" applyFont="1" applyBorder="1" applyAlignment="1" applyProtection="1">
      <alignment horizontal="center" vertical="center"/>
      <protection hidden="1"/>
    </xf>
    <xf numFmtId="0" fontId="25" fillId="0" borderId="39" xfId="0" applyFont="1" applyBorder="1" applyAlignment="1" applyProtection="1">
      <alignment horizontal="center" vertical="center" wrapText="1"/>
      <protection hidden="1"/>
    </xf>
    <xf numFmtId="0" fontId="25" fillId="0" borderId="40" xfId="0" applyFont="1" applyBorder="1" applyAlignment="1" applyProtection="1">
      <alignment horizontal="center" vertical="center" wrapText="1"/>
      <protection hidden="1"/>
    </xf>
    <xf numFmtId="0" fontId="25" fillId="0" borderId="38" xfId="0" applyFont="1" applyBorder="1" applyAlignment="1" applyProtection="1">
      <alignment horizontal="center" vertical="center" wrapText="1"/>
      <protection hidden="1"/>
    </xf>
    <xf numFmtId="0" fontId="25" fillId="0" borderId="41" xfId="0" applyFont="1" applyBorder="1" applyAlignment="1" applyProtection="1">
      <alignment horizontal="center" vertical="center" wrapText="1"/>
      <protection hidden="1"/>
    </xf>
    <xf numFmtId="0" fontId="25" fillId="0" borderId="42" xfId="0" applyFont="1" applyBorder="1" applyAlignment="1" applyProtection="1">
      <alignment horizontal="center" vertical="center" wrapText="1"/>
      <protection hidden="1"/>
    </xf>
    <xf numFmtId="0" fontId="25" fillId="0" borderId="29" xfId="0" applyFont="1" applyBorder="1" applyAlignment="1" applyProtection="1">
      <alignment horizontal="center" vertical="center" wrapText="1"/>
      <protection hidden="1"/>
    </xf>
    <xf numFmtId="0" fontId="25" fillId="0" borderId="95" xfId="0" applyFont="1" applyBorder="1" applyAlignment="1" applyProtection="1">
      <alignment horizontal="center" vertical="center"/>
      <protection hidden="1"/>
    </xf>
    <xf numFmtId="0" fontId="25" fillId="0" borderId="104" xfId="0" applyFont="1" applyBorder="1" applyAlignment="1" applyProtection="1">
      <alignment horizontal="center" vertical="center"/>
      <protection hidden="1"/>
    </xf>
    <xf numFmtId="1" fontId="19" fillId="0" borderId="43" xfId="0" applyNumberFormat="1" applyFont="1" applyBorder="1" applyAlignment="1" applyProtection="1">
      <alignment horizontal="center" vertical="center"/>
      <protection hidden="1"/>
    </xf>
    <xf numFmtId="0" fontId="21" fillId="0" borderId="103" xfId="0" applyFont="1" applyBorder="1" applyAlignment="1" applyProtection="1">
      <alignment horizontal="center" vertical="center" shrinkToFit="1" readingOrder="2"/>
      <protection hidden="1"/>
    </xf>
    <xf numFmtId="0" fontId="21" fillId="0" borderId="42" xfId="0" applyFont="1" applyBorder="1" applyAlignment="1" applyProtection="1">
      <alignment horizontal="center" vertical="center" shrinkToFit="1" readingOrder="2"/>
      <protection hidden="1"/>
    </xf>
    <xf numFmtId="0" fontId="19" fillId="0" borderId="38" xfId="0" applyFont="1" applyBorder="1" applyAlignment="1" applyProtection="1">
      <alignment horizontal="right" vertical="center" readingOrder="2"/>
      <protection hidden="1"/>
    </xf>
    <xf numFmtId="0" fontId="16" fillId="0" borderId="42" xfId="0" applyFont="1" applyBorder="1" applyAlignment="1" applyProtection="1">
      <alignment horizontal="center" vertical="center"/>
      <protection hidden="1"/>
    </xf>
    <xf numFmtId="0" fontId="16" fillId="0" borderId="29" xfId="0" applyFont="1" applyBorder="1" applyAlignment="1" applyProtection="1">
      <alignment horizontal="center" vertical="center"/>
      <protection hidden="1"/>
    </xf>
    <xf numFmtId="0" fontId="19" fillId="0" borderId="40" xfId="0" applyFont="1" applyBorder="1" applyAlignment="1" applyProtection="1">
      <alignment horizontal="center" vertical="center" wrapText="1" readingOrder="2"/>
      <protection hidden="1"/>
    </xf>
    <xf numFmtId="0" fontId="19" fillId="0" borderId="38" xfId="0" applyFont="1" applyBorder="1" applyAlignment="1" applyProtection="1">
      <alignment horizontal="center" vertical="center" wrapText="1" readingOrder="2"/>
      <protection hidden="1"/>
    </xf>
    <xf numFmtId="0" fontId="16" fillId="0" borderId="40" xfId="0" applyFont="1" applyBorder="1" applyAlignment="1" applyProtection="1">
      <alignment horizontal="center" vertical="center" readingOrder="2"/>
      <protection hidden="1"/>
    </xf>
    <xf numFmtId="0" fontId="16" fillId="0" borderId="95" xfId="0" applyFont="1" applyBorder="1" applyAlignment="1" applyProtection="1">
      <alignment horizontal="center" vertical="center" readingOrder="2"/>
      <protection hidden="1"/>
    </xf>
    <xf numFmtId="0" fontId="19" fillId="0" borderId="42" xfId="0" applyFont="1" applyBorder="1" applyAlignment="1" applyProtection="1">
      <alignment horizontal="left" vertical="center" shrinkToFit="1"/>
      <protection hidden="1"/>
    </xf>
    <xf numFmtId="0" fontId="19" fillId="0" borderId="41" xfId="0" applyFont="1" applyBorder="1" applyAlignment="1" applyProtection="1">
      <alignment horizontal="center" vertical="center" shrinkToFit="1"/>
      <protection hidden="1"/>
    </xf>
    <xf numFmtId="0" fontId="19" fillId="0" borderId="42" xfId="0" applyFont="1" applyBorder="1" applyAlignment="1" applyProtection="1">
      <alignment horizontal="center" vertical="center" shrinkToFit="1"/>
      <protection hidden="1"/>
    </xf>
    <xf numFmtId="0" fontId="19" fillId="0" borderId="42" xfId="0" applyFont="1" applyBorder="1" applyAlignment="1" applyProtection="1">
      <alignment horizontal="center" vertical="center"/>
      <protection hidden="1"/>
    </xf>
    <xf numFmtId="0" fontId="19" fillId="0" borderId="37" xfId="0" applyFont="1" applyBorder="1" applyAlignment="1" applyProtection="1">
      <alignment horizontal="right" vertical="center" readingOrder="2"/>
      <protection hidden="1"/>
    </xf>
    <xf numFmtId="0" fontId="19" fillId="0" borderId="35" xfId="0" applyFont="1" applyBorder="1" applyAlignment="1" applyProtection="1">
      <alignment horizontal="right" vertical="center" readingOrder="2"/>
      <protection hidden="1"/>
    </xf>
    <xf numFmtId="0" fontId="16" fillId="0" borderId="35" xfId="0" applyFont="1" applyBorder="1" applyAlignment="1" applyProtection="1">
      <alignment horizontal="center" vertical="center" readingOrder="2"/>
      <protection hidden="1"/>
    </xf>
    <xf numFmtId="0" fontId="16" fillId="0" borderId="111" xfId="0" applyFont="1" applyBorder="1" applyAlignment="1" applyProtection="1">
      <alignment horizontal="center" vertical="center" readingOrder="2"/>
      <protection hidden="1"/>
    </xf>
    <xf numFmtId="0" fontId="19" fillId="0" borderId="94" xfId="0" applyFont="1" applyBorder="1" applyAlignment="1" applyProtection="1">
      <alignment horizontal="right" vertical="center" readingOrder="2"/>
      <protection hidden="1"/>
    </xf>
    <xf numFmtId="0" fontId="16" fillId="0" borderId="103" xfId="0" applyFont="1" applyBorder="1" applyAlignment="1" applyProtection="1">
      <alignment horizontal="center" vertical="center" shrinkToFit="1" readingOrder="2"/>
      <protection hidden="1"/>
    </xf>
    <xf numFmtId="0" fontId="16" fillId="0" borderId="29" xfId="0" applyFont="1" applyBorder="1" applyAlignment="1" applyProtection="1">
      <alignment horizontal="center" vertical="center" shrinkToFit="1" readingOrder="2"/>
      <protection hidden="1"/>
    </xf>
    <xf numFmtId="0" fontId="16" fillId="0" borderId="41" xfId="0" applyFont="1" applyBorder="1" applyAlignment="1" applyProtection="1">
      <alignment horizontal="center" vertical="center" readingOrder="2"/>
      <protection hidden="1"/>
    </xf>
    <xf numFmtId="0" fontId="16" fillId="0" borderId="42" xfId="0" applyFont="1" applyBorder="1" applyAlignment="1" applyProtection="1">
      <alignment horizontal="center" vertical="center" readingOrder="2"/>
      <protection hidden="1"/>
    </xf>
    <xf numFmtId="0" fontId="16" fillId="0" borderId="29" xfId="0" applyFont="1" applyBorder="1" applyAlignment="1" applyProtection="1">
      <alignment horizontal="center" vertical="center" readingOrder="2"/>
      <protection hidden="1"/>
    </xf>
    <xf numFmtId="0" fontId="16" fillId="0" borderId="104" xfId="0" applyFont="1" applyBorder="1" applyAlignment="1" applyProtection="1">
      <alignment horizontal="center" vertical="center" readingOrder="2"/>
      <protection hidden="1"/>
    </xf>
    <xf numFmtId="0" fontId="19" fillId="0" borderId="110" xfId="0" applyFont="1" applyBorder="1" applyAlignment="1" applyProtection="1">
      <alignment horizontal="right" vertical="center" readingOrder="2"/>
      <protection hidden="1"/>
    </xf>
    <xf numFmtId="0" fontId="30" fillId="0" borderId="35" xfId="0" applyFont="1" applyBorder="1" applyAlignment="1" applyProtection="1">
      <alignment horizontal="center" vertical="center" readingOrder="2"/>
      <protection hidden="1"/>
    </xf>
    <xf numFmtId="0" fontId="30" fillId="0" borderId="36" xfId="0" applyFont="1" applyBorder="1" applyAlignment="1" applyProtection="1">
      <alignment horizontal="center" vertical="center" readingOrder="2"/>
      <protection hidden="1"/>
    </xf>
    <xf numFmtId="0" fontId="16" fillId="0" borderId="62" xfId="0" applyFont="1" applyBorder="1" applyAlignment="1" applyProtection="1">
      <alignment horizontal="center" vertical="center"/>
      <protection hidden="1"/>
    </xf>
    <xf numFmtId="0" fontId="15" fillId="0" borderId="62" xfId="0" applyFont="1" applyBorder="1" applyAlignment="1" applyProtection="1">
      <alignment horizontal="center" vertical="center"/>
      <protection hidden="1"/>
    </xf>
    <xf numFmtId="0" fontId="15" fillId="0" borderId="83"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71" xfId="0" applyFont="1" applyBorder="1" applyAlignment="1" applyProtection="1">
      <alignment horizontal="center" vertical="center"/>
      <protection hidden="1"/>
    </xf>
    <xf numFmtId="0" fontId="25" fillId="0" borderId="34" xfId="0" applyFont="1" applyBorder="1" applyAlignment="1" applyProtection="1">
      <alignment horizontal="center" vertical="center" shrinkToFit="1" readingOrder="2"/>
      <protection hidden="1"/>
    </xf>
    <xf numFmtId="0" fontId="25" fillId="0" borderId="85" xfId="0" applyFont="1" applyBorder="1" applyAlignment="1" applyProtection="1">
      <alignment horizontal="center" vertical="center" shrinkToFit="1" readingOrder="2"/>
      <protection hidden="1"/>
    </xf>
    <xf numFmtId="0" fontId="19" fillId="0" borderId="95" xfId="0" applyFont="1" applyBorder="1" applyAlignment="1" applyProtection="1">
      <alignment horizontal="right" vertical="center" readingOrder="2"/>
      <protection hidden="1"/>
    </xf>
    <xf numFmtId="164" fontId="22" fillId="0" borderId="41" xfId="0" applyNumberFormat="1" applyFont="1" applyBorder="1" applyAlignment="1" applyProtection="1">
      <alignment horizontal="center" vertical="center"/>
      <protection hidden="1"/>
    </xf>
    <xf numFmtId="164" fontId="22" fillId="0" borderId="42" xfId="0" applyNumberFormat="1" applyFont="1" applyBorder="1" applyAlignment="1" applyProtection="1">
      <alignment horizontal="center" vertical="center"/>
      <protection hidden="1"/>
    </xf>
    <xf numFmtId="164" fontId="22" fillId="0" borderId="104" xfId="0" applyNumberFormat="1" applyFont="1" applyBorder="1" applyAlignment="1" applyProtection="1">
      <alignment horizontal="center" vertical="center"/>
      <protection hidden="1"/>
    </xf>
    <xf numFmtId="0" fontId="19" fillId="0" borderId="44" xfId="0" applyFont="1" applyBorder="1" applyAlignment="1" applyProtection="1">
      <alignment horizontal="center" vertical="center" shrinkToFit="1"/>
      <protection hidden="1"/>
    </xf>
    <xf numFmtId="0" fontId="19" fillId="0" borderId="43" xfId="0" applyFont="1" applyBorder="1" applyAlignment="1" applyProtection="1">
      <alignment horizontal="center" vertical="center" shrinkToFit="1"/>
      <protection hidden="1"/>
    </xf>
    <xf numFmtId="0" fontId="19" fillId="6" borderId="44" xfId="0" applyFont="1" applyFill="1" applyBorder="1" applyAlignment="1" applyProtection="1">
      <alignment horizontal="center" vertical="center" shrinkToFit="1"/>
      <protection hidden="1"/>
    </xf>
    <xf numFmtId="0" fontId="19" fillId="6" borderId="43" xfId="0" applyFont="1" applyFill="1" applyBorder="1" applyAlignment="1" applyProtection="1">
      <alignment horizontal="center" vertical="center" shrinkToFit="1"/>
      <protection hidden="1"/>
    </xf>
    <xf numFmtId="0" fontId="19" fillId="6" borderId="28" xfId="0" applyFont="1" applyFill="1" applyBorder="1" applyAlignment="1" applyProtection="1">
      <alignment horizontal="center" vertical="center" shrinkToFit="1"/>
      <protection hidden="1"/>
    </xf>
    <xf numFmtId="0" fontId="19" fillId="6" borderId="72" xfId="0" applyFont="1" applyFill="1" applyBorder="1" applyAlignment="1" applyProtection="1">
      <alignment horizontal="center" vertical="center"/>
      <protection hidden="1"/>
    </xf>
    <xf numFmtId="0" fontId="19" fillId="0" borderId="72" xfId="0" applyFont="1" applyBorder="1" applyAlignment="1" applyProtection="1">
      <alignment horizontal="center" vertical="center"/>
      <protection hidden="1"/>
    </xf>
    <xf numFmtId="0" fontId="19" fillId="4" borderId="1" xfId="0" applyFont="1" applyFill="1" applyBorder="1" applyAlignment="1" applyProtection="1">
      <alignment horizontal="center" vertical="center"/>
      <protection hidden="1"/>
    </xf>
    <xf numFmtId="0" fontId="19" fillId="4" borderId="44" xfId="0" applyFont="1" applyFill="1" applyBorder="1" applyAlignment="1" applyProtection="1">
      <alignment horizontal="center" vertical="center"/>
      <protection hidden="1"/>
    </xf>
    <xf numFmtId="0" fontId="19" fillId="4" borderId="43" xfId="0" applyFont="1" applyFill="1" applyBorder="1" applyAlignment="1" applyProtection="1">
      <alignment horizontal="center" vertical="center"/>
      <protection hidden="1"/>
    </xf>
    <xf numFmtId="0" fontId="19" fillId="4" borderId="72" xfId="0" applyFont="1" applyFill="1" applyBorder="1" applyAlignment="1" applyProtection="1">
      <alignment horizontal="center" vertical="center"/>
      <protection hidden="1"/>
    </xf>
    <xf numFmtId="0" fontId="14" fillId="0" borderId="62" xfId="0" applyFont="1" applyBorder="1" applyAlignment="1" applyProtection="1">
      <alignment horizontal="center" vertical="center"/>
      <protection hidden="1"/>
    </xf>
    <xf numFmtId="0" fontId="14" fillId="0" borderId="0" xfId="0" applyFont="1" applyAlignment="1" applyProtection="1">
      <alignment horizontal="center" vertical="center"/>
      <protection hidden="1"/>
    </xf>
    <xf numFmtId="0" fontId="19" fillId="6" borderId="93" xfId="0" applyFont="1" applyFill="1" applyBorder="1" applyAlignment="1" applyProtection="1">
      <alignment horizontal="center" vertical="center"/>
      <protection hidden="1"/>
    </xf>
    <xf numFmtId="0" fontId="28" fillId="6" borderId="44" xfId="0" applyFont="1" applyFill="1" applyBorder="1" applyAlignment="1" applyProtection="1">
      <alignment horizontal="center" vertical="center" shrinkToFit="1"/>
      <protection hidden="1"/>
    </xf>
    <xf numFmtId="0" fontId="28" fillId="6" borderId="43" xfId="0" applyFont="1" applyFill="1" applyBorder="1" applyAlignment="1" applyProtection="1">
      <alignment horizontal="center" vertical="center" shrinkToFit="1"/>
      <protection hidden="1"/>
    </xf>
    <xf numFmtId="0" fontId="28" fillId="6" borderId="28" xfId="0" applyFont="1" applyFill="1" applyBorder="1" applyAlignment="1" applyProtection="1">
      <alignment horizontal="center" vertical="center" shrinkToFit="1"/>
      <protection hidden="1"/>
    </xf>
    <xf numFmtId="0" fontId="25" fillId="6" borderId="44" xfId="0" applyFont="1" applyFill="1" applyBorder="1" applyAlignment="1" applyProtection="1">
      <alignment horizontal="center" vertical="center" wrapText="1" readingOrder="2"/>
      <protection hidden="1"/>
    </xf>
    <xf numFmtId="0" fontId="25" fillId="6" borderId="43" xfId="0" applyFont="1" applyFill="1" applyBorder="1" applyAlignment="1" applyProtection="1">
      <alignment horizontal="center" vertical="center" wrapText="1" readingOrder="2"/>
      <protection hidden="1"/>
    </xf>
    <xf numFmtId="0" fontId="25" fillId="6" borderId="44" xfId="0" applyFont="1" applyFill="1" applyBorder="1" applyAlignment="1" applyProtection="1">
      <alignment horizontal="center" vertical="center"/>
      <protection hidden="1"/>
    </xf>
    <xf numFmtId="0" fontId="25" fillId="6" borderId="43" xfId="0" applyFont="1" applyFill="1" applyBorder="1" applyAlignment="1" applyProtection="1">
      <alignment horizontal="center" vertical="center"/>
      <protection hidden="1"/>
    </xf>
    <xf numFmtId="0" fontId="25" fillId="6" borderId="28" xfId="0" applyFont="1" applyFill="1" applyBorder="1" applyAlignment="1" applyProtection="1">
      <alignment horizontal="center" vertical="center"/>
      <protection hidden="1"/>
    </xf>
    <xf numFmtId="0" fontId="25" fillId="6" borderId="44" xfId="0" applyFont="1" applyFill="1" applyBorder="1" applyAlignment="1" applyProtection="1">
      <alignment horizontal="center" vertical="center" readingOrder="2"/>
      <protection hidden="1"/>
    </xf>
    <xf numFmtId="0" fontId="25" fillId="6" borderId="43" xfId="0" applyFont="1" applyFill="1" applyBorder="1" applyAlignment="1" applyProtection="1">
      <alignment horizontal="center" vertical="center" readingOrder="2"/>
      <protection hidden="1"/>
    </xf>
    <xf numFmtId="0" fontId="25" fillId="6" borderId="28" xfId="0" applyFont="1" applyFill="1" applyBorder="1" applyAlignment="1" applyProtection="1">
      <alignment horizontal="center" vertical="center" readingOrder="2"/>
      <protection hidden="1"/>
    </xf>
    <xf numFmtId="0" fontId="25" fillId="6" borderId="72" xfId="0" applyFont="1" applyFill="1" applyBorder="1" applyAlignment="1" applyProtection="1">
      <alignment horizontal="center" vertical="center" readingOrder="2"/>
      <protection hidden="1"/>
    </xf>
    <xf numFmtId="0" fontId="19" fillId="0" borderId="93" xfId="0" applyFont="1" applyBorder="1" applyAlignment="1" applyProtection="1">
      <alignment horizontal="right" vertical="center"/>
      <protection hidden="1"/>
    </xf>
    <xf numFmtId="0" fontId="19" fillId="0" borderId="1" xfId="0" applyFont="1" applyBorder="1" applyAlignment="1" applyProtection="1">
      <alignment horizontal="right" vertical="center"/>
      <protection hidden="1"/>
    </xf>
    <xf numFmtId="0" fontId="19" fillId="6" borderId="93" xfId="0" applyFont="1" applyFill="1" applyBorder="1" applyAlignment="1" applyProtection="1">
      <alignment horizontal="right" vertical="center"/>
      <protection hidden="1"/>
    </xf>
    <xf numFmtId="0" fontId="19" fillId="6" borderId="1" xfId="0" applyFont="1" applyFill="1" applyBorder="1" applyAlignment="1" applyProtection="1">
      <alignment horizontal="right" vertical="center"/>
      <protection hidden="1"/>
    </xf>
    <xf numFmtId="0" fontId="24" fillId="6" borderId="44" xfId="0" applyFont="1" applyFill="1" applyBorder="1" applyAlignment="1" applyProtection="1">
      <alignment horizontal="center" vertical="center" readingOrder="2"/>
      <protection hidden="1"/>
    </xf>
    <xf numFmtId="0" fontId="24" fillId="6" borderId="43" xfId="0" applyFont="1" applyFill="1" applyBorder="1" applyAlignment="1" applyProtection="1">
      <alignment horizontal="center" vertical="center" readingOrder="2"/>
      <protection hidden="1"/>
    </xf>
    <xf numFmtId="0" fontId="24" fillId="6" borderId="28" xfId="0" applyFont="1" applyFill="1" applyBorder="1" applyAlignment="1" applyProtection="1">
      <alignment horizontal="center" vertical="center" readingOrder="2"/>
      <protection hidden="1"/>
    </xf>
    <xf numFmtId="0" fontId="24" fillId="0" borderId="44" xfId="0" applyFont="1" applyBorder="1" applyAlignment="1" applyProtection="1">
      <alignment horizontal="center" vertical="center" readingOrder="2"/>
      <protection hidden="1"/>
    </xf>
    <xf numFmtId="0" fontId="24" fillId="0" borderId="43" xfId="0" applyFont="1" applyBorder="1" applyAlignment="1" applyProtection="1">
      <alignment horizontal="center" vertical="center" readingOrder="2"/>
      <protection hidden="1"/>
    </xf>
    <xf numFmtId="0" fontId="24" fillId="0" borderId="28" xfId="0" applyFont="1" applyBorder="1" applyAlignment="1" applyProtection="1">
      <alignment horizontal="center" vertical="center" readingOrder="2"/>
      <protection hidden="1"/>
    </xf>
    <xf numFmtId="0" fontId="25" fillId="0" borderId="96" xfId="0" applyFont="1" applyBorder="1" applyAlignment="1" applyProtection="1">
      <alignment horizontal="right" vertical="center" readingOrder="2"/>
      <protection hidden="1"/>
    </xf>
    <xf numFmtId="0" fontId="25" fillId="0" borderId="43" xfId="0" applyFont="1" applyBorder="1" applyAlignment="1" applyProtection="1">
      <alignment horizontal="right" vertical="center" readingOrder="2"/>
      <protection hidden="1"/>
    </xf>
    <xf numFmtId="0" fontId="25" fillId="0" borderId="93" xfId="0" applyFont="1" applyBorder="1" applyAlignment="1" applyProtection="1">
      <alignment horizontal="center" vertical="center"/>
      <protection hidden="1"/>
    </xf>
    <xf numFmtId="0" fontId="21" fillId="0" borderId="43" xfId="0" applyFont="1" applyBorder="1" applyAlignment="1" applyProtection="1">
      <alignment horizontal="center" vertical="center"/>
      <protection hidden="1"/>
    </xf>
    <xf numFmtId="0" fontId="21" fillId="0" borderId="72" xfId="0" applyFont="1" applyBorder="1" applyAlignment="1" applyProtection="1">
      <alignment horizontal="center" vertical="center"/>
      <protection hidden="1"/>
    </xf>
    <xf numFmtId="0" fontId="19" fillId="0" borderId="44" xfId="0" applyFont="1" applyBorder="1" applyAlignment="1" applyProtection="1">
      <alignment horizontal="center"/>
      <protection hidden="1"/>
    </xf>
    <xf numFmtId="0" fontId="19" fillId="0" borderId="43" xfId="0" applyFont="1" applyBorder="1" applyAlignment="1" applyProtection="1">
      <alignment horizontal="center"/>
      <protection hidden="1"/>
    </xf>
    <xf numFmtId="0" fontId="19" fillId="6" borderId="44" xfId="0" applyFont="1" applyFill="1" applyBorder="1" applyAlignment="1" applyProtection="1">
      <alignment horizontal="center"/>
      <protection hidden="1"/>
    </xf>
    <xf numFmtId="0" fontId="19" fillId="6" borderId="43" xfId="0" applyFont="1" applyFill="1" applyBorder="1" applyAlignment="1" applyProtection="1">
      <alignment horizontal="center"/>
      <protection hidden="1"/>
    </xf>
    <xf numFmtId="0" fontId="19" fillId="6" borderId="72" xfId="0" applyFont="1" applyFill="1" applyBorder="1" applyAlignment="1" applyProtection="1">
      <alignment horizontal="center"/>
      <protection hidden="1"/>
    </xf>
    <xf numFmtId="0" fontId="25" fillId="0" borderId="72" xfId="0" applyFont="1" applyBorder="1" applyAlignment="1" applyProtection="1">
      <alignment horizontal="center" vertical="center"/>
      <protection hidden="1"/>
    </xf>
    <xf numFmtId="0" fontId="19" fillId="0" borderId="93" xfId="0" applyFont="1" applyBorder="1" applyAlignment="1" applyProtection="1">
      <alignment horizontal="center" vertical="center"/>
      <protection hidden="1"/>
    </xf>
    <xf numFmtId="0" fontId="28" fillId="0" borderId="44" xfId="0" applyFont="1" applyBorder="1" applyAlignment="1" applyProtection="1">
      <alignment horizontal="center" vertical="center" shrinkToFit="1"/>
      <protection hidden="1"/>
    </xf>
    <xf numFmtId="0" fontId="28" fillId="0" borderId="43" xfId="0" applyFont="1" applyBorder="1" applyAlignment="1" applyProtection="1">
      <alignment horizontal="center" vertical="center" shrinkToFit="1"/>
      <protection hidden="1"/>
    </xf>
    <xf numFmtId="0" fontId="28" fillId="0" borderId="28" xfId="0" applyFont="1" applyBorder="1" applyAlignment="1" applyProtection="1">
      <alignment horizontal="center" vertical="center" shrinkToFit="1"/>
      <protection hidden="1"/>
    </xf>
    <xf numFmtId="0" fontId="25" fillId="0" borderId="44" xfId="0" applyFont="1" applyBorder="1" applyAlignment="1" applyProtection="1">
      <alignment horizontal="center" vertical="center" wrapText="1" readingOrder="2"/>
      <protection hidden="1"/>
    </xf>
    <xf numFmtId="0" fontId="25" fillId="0" borderId="43" xfId="0" applyFont="1" applyBorder="1" applyAlignment="1" applyProtection="1">
      <alignment horizontal="center" vertical="center" wrapText="1" readingOrder="2"/>
      <protection hidden="1"/>
    </xf>
    <xf numFmtId="0" fontId="25" fillId="0" borderId="44" xfId="0" applyFont="1" applyBorder="1" applyAlignment="1" applyProtection="1">
      <alignment horizontal="center" vertical="center" readingOrder="2"/>
      <protection hidden="1"/>
    </xf>
    <xf numFmtId="0" fontId="25" fillId="0" borderId="28" xfId="0" applyFont="1" applyBorder="1" applyAlignment="1" applyProtection="1">
      <alignment horizontal="center" vertical="center" readingOrder="2"/>
      <protection hidden="1"/>
    </xf>
    <xf numFmtId="0" fontId="25" fillId="0" borderId="72" xfId="0" applyFont="1" applyBorder="1" applyAlignment="1" applyProtection="1">
      <alignment horizontal="center" vertical="center" readingOrder="2"/>
      <protection hidden="1"/>
    </xf>
    <xf numFmtId="0" fontId="25" fillId="0" borderId="70" xfId="0" applyFont="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0" borderId="0" xfId="0" applyFont="1" applyAlignment="1" applyProtection="1">
      <alignment horizontal="center" vertical="center"/>
      <protection locked="0"/>
    </xf>
    <xf numFmtId="0" fontId="25" fillId="0" borderId="70" xfId="0" applyFont="1" applyBorder="1" applyAlignment="1" applyProtection="1">
      <alignment horizontal="right" vertical="center"/>
      <protection hidden="1"/>
    </xf>
    <xf numFmtId="0" fontId="25" fillId="0" borderId="0" xfId="0" applyFont="1" applyAlignment="1" applyProtection="1">
      <alignment horizontal="right" vertical="center"/>
      <protection hidden="1"/>
    </xf>
    <xf numFmtId="0" fontId="25" fillId="0" borderId="103" xfId="0" applyFont="1" applyBorder="1" applyAlignment="1" applyProtection="1">
      <alignment horizontal="right" vertical="center"/>
      <protection hidden="1"/>
    </xf>
    <xf numFmtId="0" fontId="25" fillId="0" borderId="42" xfId="0" applyFont="1" applyBorder="1" applyAlignment="1" applyProtection="1">
      <alignment horizontal="right" vertical="center"/>
      <protection hidden="1"/>
    </xf>
    <xf numFmtId="0" fontId="17" fillId="0" borderId="42" xfId="0" applyFont="1" applyBorder="1" applyAlignment="1" applyProtection="1">
      <alignment horizontal="center" vertical="center"/>
      <protection hidden="1"/>
    </xf>
    <xf numFmtId="0" fontId="15" fillId="0" borderId="96" xfId="0" applyFont="1" applyBorder="1" applyAlignment="1" applyProtection="1">
      <alignment horizontal="center" vertical="center"/>
      <protection hidden="1"/>
    </xf>
    <xf numFmtId="0" fontId="15" fillId="0" borderId="28" xfId="0" applyFont="1" applyBorder="1" applyAlignment="1" applyProtection="1">
      <alignment horizontal="center" vertical="center"/>
      <protection hidden="1"/>
    </xf>
    <xf numFmtId="0" fontId="15" fillId="0" borderId="44" xfId="0" applyFont="1" applyBorder="1" applyAlignment="1" applyProtection="1">
      <alignment horizontal="center" vertical="center" readingOrder="2"/>
      <protection locked="0"/>
    </xf>
    <xf numFmtId="0" fontId="15" fillId="0" borderId="43" xfId="0" applyFont="1" applyBorder="1" applyAlignment="1" applyProtection="1">
      <alignment horizontal="center" vertical="center" readingOrder="2"/>
      <protection locked="0"/>
    </xf>
    <xf numFmtId="0" fontId="15" fillId="0" borderId="28" xfId="0" applyFont="1" applyBorder="1" applyAlignment="1" applyProtection="1">
      <alignment horizontal="center" vertical="center" readingOrder="2"/>
      <protection locked="0"/>
    </xf>
    <xf numFmtId="0" fontId="15" fillId="0" borderId="44"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15" fillId="0" borderId="44" xfId="0" applyFont="1" applyBorder="1" applyAlignment="1" applyProtection="1">
      <alignment horizontal="center" vertical="center" shrinkToFit="1"/>
      <protection locked="0"/>
    </xf>
    <xf numFmtId="0" fontId="15" fillId="0" borderId="43"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17" fillId="4" borderId="96" xfId="0" applyFont="1" applyFill="1" applyBorder="1" applyAlignment="1" applyProtection="1">
      <alignment horizontal="center" vertical="center"/>
      <protection hidden="1"/>
    </xf>
    <xf numFmtId="0" fontId="17" fillId="4" borderId="43" xfId="0" applyFont="1" applyFill="1" applyBorder="1" applyAlignment="1" applyProtection="1">
      <alignment horizontal="center" vertical="center"/>
      <protection hidden="1"/>
    </xf>
    <xf numFmtId="0" fontId="17" fillId="4" borderId="72" xfId="0" applyFont="1" applyFill="1" applyBorder="1" applyAlignment="1" applyProtection="1">
      <alignment horizontal="center" vertical="center"/>
      <protection hidden="1"/>
    </xf>
    <xf numFmtId="0" fontId="17" fillId="0" borderId="96" xfId="0" applyFont="1" applyBorder="1" applyAlignment="1" applyProtection="1">
      <alignment horizontal="center" vertical="center"/>
      <protection hidden="1"/>
    </xf>
    <xf numFmtId="0" fontId="17" fillId="0" borderId="44" xfId="0" applyFont="1" applyBorder="1" applyAlignment="1" applyProtection="1">
      <alignment horizontal="center" vertical="center" readingOrder="2"/>
      <protection hidden="1"/>
    </xf>
    <xf numFmtId="0" fontId="17" fillId="0" borderId="43" xfId="0" applyFont="1" applyBorder="1" applyAlignment="1" applyProtection="1">
      <alignment horizontal="center" vertical="center" readingOrder="2"/>
      <protection hidden="1"/>
    </xf>
    <xf numFmtId="0" fontId="17" fillId="0" borderId="28" xfId="0" applyFont="1" applyBorder="1" applyAlignment="1" applyProtection="1">
      <alignment horizontal="center" vertical="center" readingOrder="2"/>
      <protection hidden="1"/>
    </xf>
    <xf numFmtId="0" fontId="17" fillId="0" borderId="72" xfId="0" applyFont="1" applyBorder="1" applyAlignment="1" applyProtection="1">
      <alignment horizontal="center" vertical="center"/>
      <protection hidden="1"/>
    </xf>
    <xf numFmtId="0" fontId="68" fillId="0" borderId="40" xfId="0" applyFont="1" applyBorder="1" applyAlignment="1" applyProtection="1">
      <alignment horizontal="center" vertical="center" wrapText="1"/>
      <protection hidden="1"/>
    </xf>
    <xf numFmtId="0" fontId="68" fillId="0" borderId="0" xfId="0" applyFont="1" applyAlignment="1" applyProtection="1">
      <alignment horizontal="center" vertical="center" wrapText="1"/>
      <protection hidden="1"/>
    </xf>
    <xf numFmtId="0" fontId="25" fillId="0" borderId="94" xfId="0" applyFont="1" applyBorder="1" applyAlignment="1" applyProtection="1">
      <alignment horizontal="right" vertical="center" readingOrder="2"/>
      <protection hidden="1"/>
    </xf>
    <xf numFmtId="0" fontId="25" fillId="0" borderId="40" xfId="0" applyFont="1" applyBorder="1" applyAlignment="1" applyProtection="1">
      <alignment horizontal="right" vertical="center" readingOrder="2"/>
      <protection hidden="1"/>
    </xf>
    <xf numFmtId="3" fontId="17" fillId="0" borderId="40" xfId="0" applyNumberFormat="1" applyFont="1" applyBorder="1" applyAlignment="1" applyProtection="1">
      <alignment horizontal="center" vertical="center"/>
      <protection hidden="1"/>
    </xf>
    <xf numFmtId="0" fontId="17" fillId="0" borderId="40" xfId="0" applyFont="1" applyBorder="1" applyAlignment="1" applyProtection="1">
      <alignment horizontal="center" vertical="center"/>
      <protection hidden="1"/>
    </xf>
    <xf numFmtId="2" fontId="19" fillId="0" borderId="39" xfId="0" applyNumberFormat="1" applyFont="1" applyBorder="1" applyAlignment="1" applyProtection="1">
      <alignment horizontal="center" vertical="center"/>
      <protection hidden="1"/>
    </xf>
    <xf numFmtId="0" fontId="19" fillId="0" borderId="40" xfId="0" applyFont="1" applyBorder="1" applyAlignment="1" applyProtection="1">
      <alignment horizontal="center" vertical="center"/>
      <protection hidden="1"/>
    </xf>
    <xf numFmtId="0" fontId="19" fillId="0" borderId="95" xfId="0" applyFont="1" applyBorder="1" applyAlignment="1" applyProtection="1">
      <alignment horizontal="center" vertical="center"/>
      <protection hidden="1"/>
    </xf>
    <xf numFmtId="0" fontId="19" fillId="0" borderId="41" xfId="0" applyFont="1" applyBorder="1" applyAlignment="1" applyProtection="1">
      <alignment horizontal="center" vertical="center"/>
      <protection hidden="1"/>
    </xf>
    <xf numFmtId="0" fontId="19" fillId="0" borderId="104" xfId="0" applyFont="1" applyBorder="1" applyAlignment="1" applyProtection="1">
      <alignment horizontal="center" vertical="center"/>
      <protection hidden="1"/>
    </xf>
    <xf numFmtId="0" fontId="16" fillId="0" borderId="1" xfId="0" applyFont="1" applyBorder="1" applyAlignment="1" applyProtection="1">
      <alignment horizontal="right" vertical="center" wrapText="1" readingOrder="2"/>
      <protection locked="0"/>
    </xf>
    <xf numFmtId="0" fontId="29" fillId="0" borderId="1" xfId="0" applyFont="1" applyBorder="1" applyAlignment="1" applyProtection="1">
      <alignment horizontal="right" vertical="top" wrapText="1" readingOrder="2"/>
      <protection locked="0"/>
    </xf>
    <xf numFmtId="0" fontId="46" fillId="4" borderId="43" xfId="0" applyFont="1" applyFill="1" applyBorder="1" applyAlignment="1" applyProtection="1">
      <alignment horizontal="center" vertical="center" shrinkToFit="1" readingOrder="2"/>
      <protection hidden="1"/>
    </xf>
    <xf numFmtId="0" fontId="46" fillId="4" borderId="72" xfId="0" applyFont="1" applyFill="1" applyBorder="1" applyAlignment="1" applyProtection="1">
      <alignment horizontal="center" vertical="center" shrinkToFit="1" readingOrder="2"/>
      <protection hidden="1"/>
    </xf>
    <xf numFmtId="0" fontId="46" fillId="0" borderId="93" xfId="0" applyFont="1" applyBorder="1" applyAlignment="1" applyProtection="1">
      <alignment horizontal="center" vertical="center" wrapText="1" readingOrder="2"/>
      <protection hidden="1"/>
    </xf>
    <xf numFmtId="0" fontId="46" fillId="0" borderId="1" xfId="0" applyFont="1" applyBorder="1" applyAlignment="1" applyProtection="1">
      <alignment horizontal="center" vertical="center" wrapText="1" readingOrder="2"/>
      <protection hidden="1"/>
    </xf>
    <xf numFmtId="0" fontId="17" fillId="0" borderId="34" xfId="0" applyFont="1" applyBorder="1" applyAlignment="1" applyProtection="1">
      <alignment horizontal="center" vertical="center" shrinkToFit="1" readingOrder="2"/>
      <protection hidden="1"/>
    </xf>
    <xf numFmtId="0" fontId="17" fillId="0" borderId="85" xfId="0" applyFont="1" applyBorder="1" applyAlignment="1" applyProtection="1">
      <alignment horizontal="center" vertical="center" shrinkToFit="1" readingOrder="2"/>
      <protection hidden="1"/>
    </xf>
    <xf numFmtId="0" fontId="25" fillId="0" borderId="64" xfId="0" applyFont="1" applyBorder="1" applyAlignment="1" applyProtection="1">
      <alignment horizontal="center" vertical="center"/>
      <protection hidden="1"/>
    </xf>
    <xf numFmtId="0" fontId="25" fillId="6" borderId="1" xfId="0" applyFont="1" applyFill="1" applyBorder="1" applyAlignment="1" applyProtection="1">
      <alignment horizontal="center" vertical="center"/>
      <protection hidden="1"/>
    </xf>
    <xf numFmtId="0" fontId="25" fillId="6" borderId="64" xfId="0" applyFont="1" applyFill="1" applyBorder="1" applyAlignment="1" applyProtection="1">
      <alignment horizontal="center" vertical="center"/>
      <protection hidden="1"/>
    </xf>
    <xf numFmtId="0" fontId="25" fillId="0" borderId="96" xfId="0" applyFont="1" applyBorder="1" applyAlignment="1" applyProtection="1">
      <alignment horizontal="right" vertical="center"/>
      <protection hidden="1"/>
    </xf>
    <xf numFmtId="0" fontId="25" fillId="0" borderId="43" xfId="0" applyFont="1" applyBorder="1" applyAlignment="1" applyProtection="1">
      <alignment horizontal="right" vertical="center"/>
      <protection hidden="1"/>
    </xf>
    <xf numFmtId="0" fontId="25" fillId="0" borderId="28" xfId="0" applyFont="1" applyBorder="1" applyAlignment="1" applyProtection="1">
      <alignment horizontal="right" vertical="center"/>
      <protection hidden="1"/>
    </xf>
    <xf numFmtId="0" fontId="19" fillId="6" borderId="96" xfId="0" applyFont="1" applyFill="1" applyBorder="1" applyAlignment="1" applyProtection="1">
      <alignment horizontal="center" vertical="center" shrinkToFit="1"/>
      <protection hidden="1"/>
    </xf>
    <xf numFmtId="0" fontId="19" fillId="0" borderId="93" xfId="0" applyFont="1" applyBorder="1" applyAlignment="1" applyProtection="1">
      <alignment horizontal="center" vertical="center" shrinkToFit="1"/>
      <protection hidden="1"/>
    </xf>
    <xf numFmtId="0" fontId="19" fillId="0" borderId="1" xfId="0" applyFont="1" applyBorder="1" applyAlignment="1" applyProtection="1">
      <alignment horizontal="center" vertical="center" shrinkToFit="1"/>
      <protection hidden="1"/>
    </xf>
    <xf numFmtId="0" fontId="25" fillId="2" borderId="110" xfId="0" applyFont="1" applyFill="1" applyBorder="1" applyAlignment="1" applyProtection="1">
      <alignment horizontal="right" vertical="center" readingOrder="2"/>
      <protection hidden="1"/>
    </xf>
    <xf numFmtId="0" fontId="25" fillId="2" borderId="35" xfId="0" applyFont="1" applyFill="1" applyBorder="1" applyAlignment="1" applyProtection="1">
      <alignment horizontal="right" vertical="center" readingOrder="2"/>
      <protection hidden="1"/>
    </xf>
    <xf numFmtId="0" fontId="25" fillId="2" borderId="36" xfId="0" applyFont="1" applyFill="1" applyBorder="1" applyAlignment="1" applyProtection="1">
      <alignment horizontal="right" vertical="center" readingOrder="2"/>
      <protection hidden="1"/>
    </xf>
    <xf numFmtId="0" fontId="25" fillId="2" borderId="37" xfId="0" applyFont="1" applyFill="1" applyBorder="1" applyAlignment="1" applyProtection="1">
      <alignment horizontal="right" vertical="center" readingOrder="2"/>
      <protection hidden="1"/>
    </xf>
    <xf numFmtId="0" fontId="25" fillId="2" borderId="111" xfId="0" applyFont="1" applyFill="1" applyBorder="1" applyAlignment="1" applyProtection="1">
      <alignment horizontal="right" vertical="center" readingOrder="2"/>
      <protection hidden="1"/>
    </xf>
    <xf numFmtId="0" fontId="19" fillId="4" borderId="96"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9" fillId="4" borderId="40" xfId="0" applyFont="1" applyFill="1" applyBorder="1" applyAlignment="1" applyProtection="1">
      <alignment horizontal="center" vertical="center"/>
      <protection hidden="1"/>
    </xf>
    <xf numFmtId="0" fontId="19" fillId="4" borderId="28" xfId="0" applyFont="1" applyFill="1" applyBorder="1" applyAlignment="1" applyProtection="1">
      <alignment horizontal="center" vertical="center"/>
      <protection hidden="1"/>
    </xf>
    <xf numFmtId="0" fontId="25" fillId="4" borderId="96" xfId="0" applyFont="1" applyFill="1" applyBorder="1" applyAlignment="1" applyProtection="1">
      <alignment horizontal="center" vertical="center" readingOrder="2"/>
      <protection hidden="1"/>
    </xf>
    <xf numFmtId="0" fontId="25" fillId="4" borderId="43" xfId="0" applyFont="1" applyFill="1" applyBorder="1" applyAlignment="1" applyProtection="1">
      <alignment horizontal="center" vertical="center" readingOrder="2"/>
      <protection hidden="1"/>
    </xf>
    <xf numFmtId="0" fontId="16" fillId="0" borderId="96" xfId="0" applyFont="1" applyBorder="1" applyAlignment="1" applyProtection="1">
      <alignment horizontal="center" vertical="center" readingOrder="2"/>
      <protection hidden="1"/>
    </xf>
    <xf numFmtId="0" fontId="16" fillId="0" borderId="43" xfId="0" applyFont="1" applyBorder="1" applyAlignment="1" applyProtection="1">
      <alignment horizontal="center" vertical="center" readingOrder="2"/>
      <protection hidden="1"/>
    </xf>
    <xf numFmtId="0" fontId="16" fillId="0" borderId="28" xfId="0" applyFont="1" applyBorder="1" applyAlignment="1" applyProtection="1">
      <alignment horizontal="center" vertical="center" readingOrder="2"/>
      <protection hidden="1"/>
    </xf>
    <xf numFmtId="0" fontId="16" fillId="6" borderId="96" xfId="0" applyFont="1" applyFill="1" applyBorder="1" applyAlignment="1" applyProtection="1">
      <alignment horizontal="center" vertical="center" readingOrder="2"/>
      <protection hidden="1"/>
    </xf>
    <xf numFmtId="0" fontId="16" fillId="6" borderId="43" xfId="0" applyFont="1" applyFill="1" applyBorder="1" applyAlignment="1" applyProtection="1">
      <alignment horizontal="center" vertical="center" readingOrder="2"/>
      <protection hidden="1"/>
    </xf>
    <xf numFmtId="0" fontId="16" fillId="6" borderId="28" xfId="0" applyFont="1" applyFill="1" applyBorder="1" applyAlignment="1" applyProtection="1">
      <alignment horizontal="center" vertical="center" readingOrder="2"/>
      <protection hidden="1"/>
    </xf>
    <xf numFmtId="0" fontId="17" fillId="2" borderId="96" xfId="0" applyFont="1" applyFill="1" applyBorder="1" applyAlignment="1" applyProtection="1">
      <alignment horizontal="right" vertical="center"/>
      <protection hidden="1"/>
    </xf>
    <xf numFmtId="0" fontId="17" fillId="2" borderId="43" xfId="0" applyFont="1" applyFill="1" applyBorder="1" applyAlignment="1" applyProtection="1">
      <alignment horizontal="right" vertical="center"/>
      <protection hidden="1"/>
    </xf>
    <xf numFmtId="0" fontId="17" fillId="2" borderId="28" xfId="0" applyFont="1" applyFill="1" applyBorder="1" applyAlignment="1" applyProtection="1">
      <alignment horizontal="right" vertical="center"/>
      <protection hidden="1"/>
    </xf>
    <xf numFmtId="0" fontId="25" fillId="2" borderId="44" xfId="0" applyFont="1" applyFill="1" applyBorder="1" applyAlignment="1" applyProtection="1">
      <alignment horizontal="center" vertical="center"/>
      <protection hidden="1"/>
    </xf>
    <xf numFmtId="0" fontId="25" fillId="2" borderId="43" xfId="0" applyFont="1" applyFill="1" applyBorder="1" applyAlignment="1" applyProtection="1">
      <alignment horizontal="center" vertical="center"/>
      <protection hidden="1"/>
    </xf>
    <xf numFmtId="0" fontId="25" fillId="2" borderId="72" xfId="0" applyFont="1" applyFill="1" applyBorder="1" applyAlignment="1" applyProtection="1">
      <alignment horizontal="center" vertical="center"/>
      <protection hidden="1"/>
    </xf>
    <xf numFmtId="0" fontId="17" fillId="0" borderId="96" xfId="0" applyFont="1" applyBorder="1" applyAlignment="1" applyProtection="1">
      <alignment horizontal="right" vertical="center"/>
      <protection hidden="1"/>
    </xf>
    <xf numFmtId="0" fontId="17" fillId="0" borderId="43" xfId="0" applyFont="1" applyBorder="1" applyAlignment="1" applyProtection="1">
      <alignment horizontal="right" vertical="center"/>
      <protection hidden="1"/>
    </xf>
    <xf numFmtId="0" fontId="19" fillId="0" borderId="72" xfId="0" applyFont="1" applyBorder="1" applyAlignment="1" applyProtection="1">
      <alignment horizontal="center"/>
      <protection hidden="1"/>
    </xf>
    <xf numFmtId="0" fontId="19" fillId="0" borderId="103" xfId="0" applyFont="1" applyBorder="1" applyAlignment="1" applyProtection="1">
      <alignment horizontal="right" vertical="center"/>
      <protection hidden="1"/>
    </xf>
    <xf numFmtId="0" fontId="19" fillId="0" borderId="42" xfId="0" applyFont="1" applyBorder="1" applyAlignment="1" applyProtection="1">
      <alignment horizontal="right" vertical="center"/>
      <protection hidden="1"/>
    </xf>
    <xf numFmtId="0" fontId="19" fillId="0" borderId="29" xfId="0" applyFont="1" applyBorder="1" applyAlignment="1" applyProtection="1">
      <alignment horizontal="right" vertical="center"/>
      <protection hidden="1"/>
    </xf>
    <xf numFmtId="0" fontId="21" fillId="0" borderId="96" xfId="0" applyFont="1" applyBorder="1" applyAlignment="1" applyProtection="1">
      <alignment horizontal="right" vertical="center"/>
      <protection hidden="1"/>
    </xf>
    <xf numFmtId="0" fontId="21" fillId="0" borderId="43" xfId="0" applyFont="1" applyBorder="1" applyAlignment="1" applyProtection="1">
      <alignment horizontal="right" vertical="center"/>
      <protection hidden="1"/>
    </xf>
    <xf numFmtId="0" fontId="48" fillId="0" borderId="93" xfId="0" applyFont="1" applyBorder="1" applyAlignment="1" applyProtection="1">
      <alignment horizontal="center" vertical="center"/>
      <protection locked="0"/>
    </xf>
    <xf numFmtId="0" fontId="48" fillId="0" borderId="1" xfId="0" applyFont="1" applyBorder="1" applyAlignment="1" applyProtection="1">
      <alignment horizontal="center" vertical="center"/>
      <protection locked="0"/>
    </xf>
    <xf numFmtId="0" fontId="42" fillId="0" borderId="93" xfId="0" applyFont="1" applyBorder="1" applyAlignment="1" applyProtection="1">
      <alignment horizontal="center"/>
      <protection locked="0"/>
    </xf>
    <xf numFmtId="0" fontId="42" fillId="0" borderId="1" xfId="0" applyFont="1" applyBorder="1" applyAlignment="1" applyProtection="1">
      <alignment horizontal="center"/>
      <protection locked="0"/>
    </xf>
    <xf numFmtId="0" fontId="0" fillId="0" borderId="44"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8" borderId="59" xfId="0" applyFill="1" applyBorder="1" applyAlignment="1" applyProtection="1">
      <alignment horizontal="center" vertical="center"/>
      <protection locked="0"/>
    </xf>
    <xf numFmtId="0" fontId="0" fillId="8" borderId="50" xfId="0" applyFill="1" applyBorder="1" applyAlignment="1" applyProtection="1">
      <alignment horizontal="center" vertical="center"/>
      <protection locked="0"/>
    </xf>
    <xf numFmtId="0" fontId="0" fillId="8" borderId="73" xfId="0" applyFill="1" applyBorder="1" applyAlignment="1" applyProtection="1">
      <alignment horizontal="center" vertical="center"/>
      <protection locked="0"/>
    </xf>
    <xf numFmtId="0" fontId="69" fillId="0" borderId="44" xfId="0" applyFont="1" applyBorder="1" applyAlignment="1" applyProtection="1">
      <alignment horizontal="center" vertical="center" wrapText="1"/>
      <protection locked="0"/>
    </xf>
    <xf numFmtId="0" fontId="69" fillId="0" borderId="28" xfId="0" applyFont="1" applyBorder="1" applyAlignment="1" applyProtection="1">
      <alignment horizontal="center" vertical="center" wrapText="1"/>
      <protection locked="0"/>
    </xf>
    <xf numFmtId="0" fontId="69" fillId="0" borderId="59" xfId="0" applyFont="1" applyBorder="1" applyAlignment="1" applyProtection="1">
      <alignment horizontal="center" vertical="center" wrapText="1"/>
      <protection locked="0"/>
    </xf>
    <xf numFmtId="0" fontId="69" fillId="0" borderId="51"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0" fontId="69" fillId="0" borderId="1" xfId="0" applyFont="1" applyBorder="1" applyAlignment="1" applyProtection="1">
      <alignment horizontal="center" vertical="center" wrapText="1"/>
      <protection locked="0"/>
    </xf>
    <xf numFmtId="0" fontId="69" fillId="0" borderId="9" xfId="0" applyFont="1" applyBorder="1" applyAlignment="1" applyProtection="1">
      <alignment horizontal="center" vertical="center" wrapText="1"/>
      <protection locked="0"/>
    </xf>
    <xf numFmtId="0" fontId="48" fillId="0" borderId="44" xfId="0" applyFont="1" applyBorder="1" applyAlignment="1" applyProtection="1">
      <alignment horizontal="center" vertical="center" wrapText="1"/>
      <protection locked="0"/>
    </xf>
    <xf numFmtId="0" fontId="48" fillId="0" borderId="28" xfId="0" applyFont="1" applyBorder="1" applyAlignment="1" applyProtection="1">
      <alignment horizontal="center" vertical="center" wrapText="1"/>
      <protection locked="0"/>
    </xf>
    <xf numFmtId="0" fontId="48" fillId="0" borderId="44" xfId="0" applyFont="1" applyBorder="1" applyAlignment="1" applyProtection="1">
      <alignment horizontal="center" vertical="center"/>
      <protection locked="0"/>
    </xf>
    <xf numFmtId="0" fontId="48" fillId="0" borderId="43" xfId="0" applyFont="1" applyBorder="1" applyAlignment="1" applyProtection="1">
      <alignment horizontal="center" vertical="center"/>
      <protection locked="0"/>
    </xf>
    <xf numFmtId="0" fontId="48" fillId="0" borderId="72" xfId="0" applyFont="1" applyBorder="1" applyAlignment="1" applyProtection="1">
      <alignment horizontal="center" vertical="center"/>
      <protection locked="0"/>
    </xf>
    <xf numFmtId="0" fontId="42" fillId="0" borderId="91" xfId="0" applyFont="1" applyBorder="1" applyAlignment="1" applyProtection="1">
      <alignment horizontal="center"/>
      <protection locked="0"/>
    </xf>
    <xf numFmtId="0" fontId="42" fillId="0" borderId="9" xfId="0" applyFont="1" applyBorder="1" applyAlignment="1" applyProtection="1">
      <alignment horizontal="center"/>
      <protection locked="0"/>
    </xf>
    <xf numFmtId="0" fontId="3" fillId="4" borderId="4" xfId="0" applyFont="1" applyFill="1" applyBorder="1" applyAlignment="1" applyProtection="1">
      <alignment horizontal="center" vertical="center" wrapText="1"/>
      <protection hidden="1"/>
    </xf>
    <xf numFmtId="0" fontId="42" fillId="0" borderId="96" xfId="0" applyFont="1" applyBorder="1" applyAlignment="1" applyProtection="1">
      <alignment horizontal="center"/>
      <protection locked="0"/>
    </xf>
    <xf numFmtId="0" fontId="42" fillId="0" borderId="43" xfId="0" applyFont="1" applyBorder="1" applyAlignment="1" applyProtection="1">
      <alignment horizontal="center"/>
      <protection locked="0"/>
    </xf>
    <xf numFmtId="0" fontId="42" fillId="0" borderId="28" xfId="0" applyFont="1" applyBorder="1" applyAlignment="1" applyProtection="1">
      <alignment horizontal="center"/>
      <protection locked="0"/>
    </xf>
    <xf numFmtId="0" fontId="3" fillId="4" borderId="7" xfId="0" applyFont="1" applyFill="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3" fillId="3" borderId="15" xfId="0" applyFont="1" applyFill="1" applyBorder="1" applyAlignment="1" applyProtection="1">
      <alignment horizontal="center" vertical="center" wrapText="1"/>
      <protection hidden="1"/>
    </xf>
    <xf numFmtId="0" fontId="3" fillId="3" borderId="14" xfId="0" applyFont="1" applyFill="1" applyBorder="1" applyAlignment="1" applyProtection="1">
      <alignment horizontal="center" vertical="center" wrapText="1"/>
      <protection hidden="1"/>
    </xf>
    <xf numFmtId="0" fontId="3" fillId="0" borderId="60"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6" fillId="0" borderId="54" xfId="0" applyFont="1" applyBorder="1" applyAlignment="1" applyProtection="1">
      <alignment horizontal="center" vertical="center" wrapText="1"/>
      <protection hidden="1"/>
    </xf>
    <xf numFmtId="0" fontId="6" fillId="0" borderId="55" xfId="0" applyFont="1" applyBorder="1" applyAlignment="1" applyProtection="1">
      <alignment horizontal="center" vertical="center" wrapText="1"/>
      <protection hidden="1"/>
    </xf>
    <xf numFmtId="0" fontId="6" fillId="0" borderId="47" xfId="0" applyFont="1" applyBorder="1" applyAlignment="1" applyProtection="1">
      <alignment horizontal="center" vertical="center" wrapText="1"/>
      <protection hidden="1"/>
    </xf>
    <xf numFmtId="0" fontId="6" fillId="0" borderId="20" xfId="0" applyFont="1" applyBorder="1" applyAlignment="1" applyProtection="1">
      <alignment horizontal="center" vertical="center" wrapText="1"/>
      <protection hidden="1"/>
    </xf>
    <xf numFmtId="0" fontId="6" fillId="0" borderId="41" xfId="0" applyFont="1" applyBorder="1" applyAlignment="1" applyProtection="1">
      <alignment horizontal="center" vertical="center" wrapText="1"/>
      <protection hidden="1"/>
    </xf>
    <xf numFmtId="0" fontId="6" fillId="0" borderId="29" xfId="0" applyFont="1" applyBorder="1" applyAlignment="1" applyProtection="1">
      <alignment horizontal="center" vertical="center" wrapText="1"/>
      <protection hidden="1"/>
    </xf>
    <xf numFmtId="0" fontId="51" fillId="0" borderId="47" xfId="0" applyFont="1" applyBorder="1" applyAlignment="1" applyProtection="1">
      <alignment horizontal="center" vertical="center" wrapText="1"/>
      <protection hidden="1"/>
    </xf>
    <xf numFmtId="0" fontId="51" fillId="0" borderId="20" xfId="0" applyFont="1" applyBorder="1" applyAlignment="1" applyProtection="1">
      <alignment horizontal="center" vertical="center" wrapText="1"/>
      <protection hidden="1"/>
    </xf>
    <xf numFmtId="0" fontId="51" fillId="0" borderId="56" xfId="0" applyFont="1" applyBorder="1" applyAlignment="1" applyProtection="1">
      <alignment horizontal="center" vertical="center" wrapText="1"/>
      <protection hidden="1"/>
    </xf>
    <xf numFmtId="0" fontId="51" fillId="0" borderId="33" xfId="0" applyFont="1" applyBorder="1" applyAlignment="1" applyProtection="1">
      <alignment horizontal="center" vertical="center" wrapText="1"/>
      <protection hidden="1"/>
    </xf>
    <xf numFmtId="0" fontId="6" fillId="0" borderId="37" xfId="0" applyFont="1" applyBorder="1" applyAlignment="1" applyProtection="1">
      <alignment horizontal="center" vertical="center" wrapText="1"/>
      <protection hidden="1"/>
    </xf>
    <xf numFmtId="0" fontId="6" fillId="0" borderId="36" xfId="0" applyFont="1" applyBorder="1" applyAlignment="1" applyProtection="1">
      <alignment horizontal="center" vertical="center" wrapText="1"/>
      <protection hidden="1"/>
    </xf>
    <xf numFmtId="0" fontId="6" fillId="0" borderId="44"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0" fontId="9" fillId="0" borderId="46" xfId="0" applyFont="1" applyBorder="1" applyAlignment="1" applyProtection="1">
      <alignment horizontal="center" vertical="center" wrapText="1"/>
      <protection hidden="1"/>
    </xf>
    <xf numFmtId="0" fontId="9" fillId="0" borderId="45" xfId="0" applyFont="1" applyBorder="1" applyAlignment="1" applyProtection="1">
      <alignment horizontal="center" vertical="center" wrapText="1"/>
      <protection hidden="1"/>
    </xf>
    <xf numFmtId="0" fontId="6" fillId="0" borderId="30" xfId="0" applyFont="1" applyBorder="1" applyAlignment="1" applyProtection="1">
      <alignment horizontal="center" vertical="center" wrapText="1"/>
      <protection hidden="1"/>
    </xf>
    <xf numFmtId="0" fontId="6" fillId="0" borderId="32" xfId="0" applyFont="1" applyBorder="1" applyAlignment="1" applyProtection="1">
      <alignment horizontal="center" vertical="center" wrapText="1"/>
      <protection hidden="1"/>
    </xf>
    <xf numFmtId="0" fontId="6" fillId="0" borderId="52" xfId="0" applyFont="1" applyBorder="1" applyAlignment="1" applyProtection="1">
      <alignment horizontal="center" vertical="center" wrapText="1"/>
      <protection hidden="1"/>
    </xf>
    <xf numFmtId="0" fontId="6" fillId="0" borderId="53" xfId="0" applyFont="1" applyBorder="1" applyAlignment="1" applyProtection="1">
      <alignment horizontal="center" vertical="center" wrapText="1"/>
      <protection hidden="1"/>
    </xf>
    <xf numFmtId="0" fontId="51" fillId="0" borderId="61" xfId="0" applyFont="1" applyBorder="1" applyAlignment="1" applyProtection="1">
      <alignment horizontal="center" vertical="center" wrapText="1"/>
      <protection hidden="1"/>
    </xf>
    <xf numFmtId="0" fontId="51" fillId="0" borderId="19" xfId="0" applyFont="1" applyBorder="1" applyAlignment="1" applyProtection="1">
      <alignment horizontal="center" vertical="center" wrapText="1"/>
      <protection hidden="1"/>
    </xf>
    <xf numFmtId="0" fontId="51" fillId="0" borderId="52" xfId="0" applyFont="1" applyBorder="1" applyAlignment="1" applyProtection="1">
      <alignment horizontal="center" vertical="center" wrapText="1"/>
      <protection hidden="1"/>
    </xf>
    <xf numFmtId="0" fontId="51" fillId="0" borderId="53" xfId="0" applyFont="1" applyBorder="1" applyAlignment="1" applyProtection="1">
      <alignment horizontal="center" vertical="center" wrapText="1"/>
      <protection hidden="1"/>
    </xf>
    <xf numFmtId="0" fontId="51" fillId="0" borderId="54" xfId="0" applyFont="1" applyBorder="1" applyAlignment="1" applyProtection="1">
      <alignment horizontal="center" vertical="center" wrapText="1"/>
      <protection hidden="1"/>
    </xf>
    <xf numFmtId="0" fontId="51" fillId="0" borderId="55" xfId="0" applyFont="1" applyBorder="1" applyAlignment="1" applyProtection="1">
      <alignment horizontal="center" vertical="center" wrapText="1"/>
      <protection hidden="1"/>
    </xf>
    <xf numFmtId="0" fontId="52" fillId="0" borderId="54" xfId="0" applyFont="1" applyBorder="1" applyAlignment="1" applyProtection="1">
      <alignment horizontal="center" vertical="center" wrapText="1"/>
      <protection hidden="1"/>
    </xf>
    <xf numFmtId="0" fontId="52" fillId="0" borderId="55" xfId="0" applyFont="1" applyBorder="1" applyAlignment="1" applyProtection="1">
      <alignment horizontal="center" vertical="center" wrapText="1"/>
      <protection hidden="1"/>
    </xf>
    <xf numFmtId="0" fontId="52" fillId="0" borderId="47" xfId="0" applyFont="1" applyBorder="1" applyAlignment="1" applyProtection="1">
      <alignment horizontal="center" vertical="center" wrapText="1"/>
      <protection hidden="1"/>
    </xf>
    <xf numFmtId="0" fontId="52" fillId="0" borderId="20" xfId="0" applyFont="1" applyBorder="1" applyAlignment="1" applyProtection="1">
      <alignment horizontal="center" vertical="center" wrapText="1"/>
      <protection hidden="1"/>
    </xf>
    <xf numFmtId="0" fontId="52" fillId="0" borderId="52" xfId="0" applyFont="1" applyBorder="1" applyAlignment="1" applyProtection="1">
      <alignment horizontal="center" vertical="center" wrapText="1"/>
      <protection hidden="1"/>
    </xf>
    <xf numFmtId="0" fontId="52" fillId="0" borderId="53"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4" fillId="4" borderId="70" xfId="0" applyFont="1" applyFill="1" applyBorder="1" applyAlignment="1" applyProtection="1">
      <alignment horizontal="center" vertical="center"/>
      <protection hidden="1"/>
    </xf>
    <xf numFmtId="0" fontId="34" fillId="4" borderId="0" xfId="0" applyFont="1" applyFill="1" applyAlignment="1" applyProtection="1">
      <alignment horizontal="center" vertical="center"/>
      <protection hidden="1"/>
    </xf>
    <xf numFmtId="0" fontId="34" fillId="4" borderId="71" xfId="0" applyFont="1" applyFill="1" applyBorder="1" applyAlignment="1" applyProtection="1">
      <alignment horizontal="center" vertical="center"/>
      <protection hidden="1"/>
    </xf>
    <xf numFmtId="0" fontId="2" fillId="2" borderId="23" xfId="0" applyFont="1" applyFill="1" applyBorder="1" applyAlignment="1" applyProtection="1">
      <alignment horizontal="center" vertical="center" wrapText="1"/>
      <protection hidden="1"/>
    </xf>
    <xf numFmtId="0" fontId="2" fillId="2" borderId="50" xfId="0" applyFont="1" applyFill="1" applyBorder="1" applyAlignment="1" applyProtection="1">
      <alignment horizontal="center" vertical="center" wrapText="1"/>
      <protection hidden="1"/>
    </xf>
    <xf numFmtId="0" fontId="2" fillId="2" borderId="51" xfId="0" applyFont="1" applyFill="1" applyBorder="1" applyAlignment="1" applyProtection="1">
      <alignment horizontal="center" vertical="center" wrapText="1"/>
      <protection hidden="1"/>
    </xf>
    <xf numFmtId="0" fontId="3" fillId="4" borderId="22" xfId="0" applyFont="1" applyFill="1" applyBorder="1" applyAlignment="1" applyProtection="1">
      <alignment horizontal="center" vertical="center" wrapText="1"/>
      <protection hidden="1"/>
    </xf>
    <xf numFmtId="0" fontId="3" fillId="4" borderId="26" xfId="0" applyFont="1" applyFill="1" applyBorder="1" applyAlignment="1" applyProtection="1">
      <alignment horizontal="center" vertical="center" wrapText="1"/>
      <protection hidden="1"/>
    </xf>
    <xf numFmtId="0" fontId="3" fillId="4" borderId="24"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textRotation="180" wrapText="1"/>
      <protection hidden="1"/>
    </xf>
    <xf numFmtId="0" fontId="3" fillId="0" borderId="4" xfId="0" applyFont="1" applyBorder="1" applyAlignment="1" applyProtection="1">
      <alignment horizontal="center" vertical="center" textRotation="180" wrapText="1"/>
      <protection hidden="1"/>
    </xf>
    <xf numFmtId="0" fontId="3" fillId="0" borderId="5" xfId="0" applyFont="1" applyBorder="1" applyAlignment="1" applyProtection="1">
      <alignment horizontal="center" vertical="center" textRotation="180" wrapText="1"/>
      <protection hidden="1"/>
    </xf>
    <xf numFmtId="0" fontId="3" fillId="0" borderId="66" xfId="0" applyFont="1" applyBorder="1" applyAlignment="1" applyProtection="1">
      <alignment horizontal="center" vertical="center" wrapText="1"/>
      <protection hidden="1"/>
    </xf>
    <xf numFmtId="0" fontId="3" fillId="0" borderId="48" xfId="0" applyFont="1" applyBorder="1" applyAlignment="1" applyProtection="1">
      <alignment horizontal="center" vertical="center" wrapText="1"/>
      <protection hidden="1"/>
    </xf>
    <xf numFmtId="0" fontId="3" fillId="0" borderId="6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3" fillId="3" borderId="68" xfId="0" applyFont="1" applyFill="1" applyBorder="1" applyAlignment="1" applyProtection="1">
      <alignment horizontal="center" vertical="center" wrapText="1"/>
      <protection hidden="1"/>
    </xf>
    <xf numFmtId="0" fontId="3" fillId="3" borderId="67" xfId="0" applyFont="1" applyFill="1" applyBorder="1" applyAlignment="1" applyProtection="1">
      <alignment horizontal="center" vertical="center" wrapText="1"/>
      <protection hidden="1"/>
    </xf>
    <xf numFmtId="1" fontId="3" fillId="3" borderId="68" xfId="0" applyNumberFormat="1" applyFont="1" applyFill="1" applyBorder="1" applyAlignment="1" applyProtection="1">
      <alignment horizontal="center" vertical="center" wrapText="1"/>
      <protection hidden="1"/>
    </xf>
    <xf numFmtId="1" fontId="3" fillId="3" borderId="15" xfId="0" applyNumberFormat="1" applyFont="1" applyFill="1" applyBorder="1" applyAlignment="1" applyProtection="1">
      <alignment horizontal="center" vertical="center" wrapText="1"/>
      <protection hidden="1"/>
    </xf>
    <xf numFmtId="1" fontId="3" fillId="3" borderId="65" xfId="0" applyNumberFormat="1"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2" fontId="3" fillId="3" borderId="15" xfId="0" applyNumberFormat="1" applyFont="1" applyFill="1" applyBorder="1" applyAlignment="1" applyProtection="1">
      <alignment horizontal="center" vertical="center" wrapText="1"/>
      <protection hidden="1"/>
    </xf>
    <xf numFmtId="2" fontId="3" fillId="3" borderId="67" xfId="0" applyNumberFormat="1"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wrapText="1"/>
      <protection hidden="1"/>
    </xf>
    <xf numFmtId="0" fontId="2" fillId="3" borderId="70" xfId="0" applyFont="1" applyFill="1" applyBorder="1" applyAlignment="1" applyProtection="1">
      <alignment horizontal="center" vertical="center" wrapText="1"/>
      <protection hidden="1"/>
    </xf>
    <xf numFmtId="0" fontId="2" fillId="3" borderId="0" xfId="0" applyFont="1" applyFill="1" applyAlignment="1" applyProtection="1">
      <alignment horizontal="center" vertical="center" wrapText="1"/>
      <protection hidden="1"/>
    </xf>
    <xf numFmtId="0" fontId="2" fillId="3" borderId="71" xfId="0" applyFont="1" applyFill="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49"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textRotation="180"/>
      <protection hidden="1"/>
    </xf>
    <xf numFmtId="0" fontId="3" fillId="0" borderId="4" xfId="0" applyFont="1" applyBorder="1" applyAlignment="1" applyProtection="1">
      <alignment horizontal="center" vertical="center" textRotation="180"/>
      <protection hidden="1"/>
    </xf>
    <xf numFmtId="0" fontId="3" fillId="0" borderId="47" xfId="0" applyFont="1" applyBorder="1" applyAlignment="1" applyProtection="1">
      <alignment horizontal="center" vertical="center" textRotation="180"/>
      <protection hidden="1"/>
    </xf>
    <xf numFmtId="0" fontId="3" fillId="0" borderId="41" xfId="0" applyFont="1" applyBorder="1" applyAlignment="1" applyProtection="1">
      <alignment horizontal="center" vertical="center" textRotation="180"/>
      <protection hidden="1"/>
    </xf>
    <xf numFmtId="3" fontId="3" fillId="3" borderId="15" xfId="0" applyNumberFormat="1"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48" xfId="0" applyFont="1" applyBorder="1" applyAlignment="1" applyProtection="1">
      <alignment horizontal="center" vertical="center"/>
      <protection hidden="1"/>
    </xf>
    <xf numFmtId="0" fontId="3" fillId="0" borderId="49" xfId="0" applyFont="1" applyBorder="1" applyAlignment="1" applyProtection="1">
      <alignment horizontal="center" vertical="center"/>
      <protection hidden="1"/>
    </xf>
    <xf numFmtId="0" fontId="3" fillId="4" borderId="4" xfId="0" applyFont="1" applyFill="1" applyBorder="1" applyAlignment="1" applyProtection="1">
      <alignment horizontal="center" vertical="center"/>
      <protection hidden="1"/>
    </xf>
    <xf numFmtId="0" fontId="3" fillId="0" borderId="9" xfId="0" applyFont="1" applyBorder="1" applyAlignment="1" applyProtection="1">
      <alignment horizontal="center" vertical="center" wrapText="1"/>
      <protection hidden="1"/>
    </xf>
    <xf numFmtId="0" fontId="10" fillId="4" borderId="16" xfId="0" applyFont="1" applyFill="1" applyBorder="1" applyAlignment="1" applyProtection="1">
      <alignment horizontal="center" wrapText="1"/>
      <protection locked="0"/>
    </xf>
    <xf numFmtId="0" fontId="1" fillId="0" borderId="16" xfId="0" applyFont="1" applyBorder="1" applyAlignment="1" applyProtection="1">
      <alignment horizontal="left" vertical="center" wrapText="1"/>
      <protection hidden="1"/>
    </xf>
    <xf numFmtId="1" fontId="3" fillId="3" borderId="63" xfId="0" applyNumberFormat="1" applyFont="1" applyFill="1" applyBorder="1" applyAlignment="1" applyProtection="1">
      <alignment horizontal="center" vertical="center"/>
      <protection hidden="1"/>
    </xf>
    <xf numFmtId="0" fontId="3" fillId="3" borderId="15" xfId="0" applyFont="1" applyFill="1" applyBorder="1" applyAlignment="1" applyProtection="1">
      <alignment horizontal="center" vertical="center"/>
      <protection hidden="1"/>
    </xf>
    <xf numFmtId="1" fontId="3" fillId="3" borderId="15" xfId="0" applyNumberFormat="1" applyFont="1" applyFill="1" applyBorder="1" applyAlignment="1" applyProtection="1">
      <alignment horizontal="center" vertical="center"/>
      <protection hidden="1"/>
    </xf>
    <xf numFmtId="3" fontId="3" fillId="3" borderId="8" xfId="0" applyNumberFormat="1" applyFont="1" applyFill="1" applyBorder="1" applyAlignment="1" applyProtection="1">
      <alignment horizontal="center" vertical="center"/>
      <protection hidden="1"/>
    </xf>
    <xf numFmtId="3" fontId="3" fillId="3" borderId="14" xfId="0" applyNumberFormat="1" applyFont="1" applyFill="1" applyBorder="1" applyAlignment="1" applyProtection="1">
      <alignment horizontal="center" vertical="center"/>
      <protection hidden="1"/>
    </xf>
    <xf numFmtId="0" fontId="3" fillId="4" borderId="3" xfId="0" applyFont="1" applyFill="1" applyBorder="1" applyAlignment="1" applyProtection="1">
      <alignment horizontal="center" vertical="center" readingOrder="2"/>
      <protection hidden="1"/>
    </xf>
    <xf numFmtId="0" fontId="3" fillId="4" borderId="4" xfId="0" applyFont="1" applyFill="1" applyBorder="1" applyAlignment="1" applyProtection="1">
      <alignment horizontal="center" vertical="center" readingOrder="2"/>
      <protection hidden="1"/>
    </xf>
    <xf numFmtId="0" fontId="3" fillId="4" borderId="7" xfId="0" applyFont="1" applyFill="1" applyBorder="1" applyAlignment="1" applyProtection="1">
      <alignment horizontal="center" vertical="center" readingOrder="2"/>
      <protection hidden="1"/>
    </xf>
    <xf numFmtId="0" fontId="3" fillId="4" borderId="13" xfId="0" applyFont="1" applyFill="1" applyBorder="1" applyAlignment="1" applyProtection="1">
      <alignment horizontal="center" vertical="center" readingOrder="2"/>
      <protection hidden="1"/>
    </xf>
    <xf numFmtId="1" fontId="3" fillId="3" borderId="8" xfId="0" applyNumberFormat="1" applyFont="1" applyFill="1" applyBorder="1" applyAlignment="1" applyProtection="1">
      <alignment horizontal="center" vertical="center"/>
      <protection hidden="1"/>
    </xf>
    <xf numFmtId="0" fontId="3" fillId="3" borderId="14" xfId="0" applyFont="1" applyFill="1" applyBorder="1" applyAlignment="1" applyProtection="1">
      <alignment horizontal="center" vertical="center"/>
      <protection hidden="1"/>
    </xf>
    <xf numFmtId="0" fontId="3" fillId="4" borderId="7" xfId="0" applyFont="1" applyFill="1" applyBorder="1" applyAlignment="1" applyProtection="1">
      <alignment horizontal="center" vertical="center"/>
      <protection hidden="1"/>
    </xf>
    <xf numFmtId="0" fontId="3" fillId="4" borderId="13" xfId="0" applyFont="1" applyFill="1" applyBorder="1" applyAlignment="1" applyProtection="1">
      <alignment horizontal="center" vertical="center"/>
      <protection hidden="1"/>
    </xf>
    <xf numFmtId="0" fontId="8" fillId="4" borderId="16" xfId="0" applyFont="1" applyFill="1" applyBorder="1" applyAlignment="1" applyProtection="1">
      <alignment horizontal="center" vertical="center" wrapText="1"/>
      <protection locked="0"/>
    </xf>
    <xf numFmtId="0" fontId="64" fillId="2" borderId="61" xfId="0" applyFont="1" applyFill="1" applyBorder="1" applyAlignment="1" applyProtection="1">
      <alignment horizontal="center" wrapText="1"/>
      <protection hidden="1"/>
    </xf>
    <xf numFmtId="0" fontId="64" fillId="2" borderId="62" xfId="0" applyFont="1" applyFill="1" applyBorder="1" applyAlignment="1" applyProtection="1">
      <alignment horizontal="center" wrapText="1"/>
      <protection hidden="1"/>
    </xf>
    <xf numFmtId="0" fontId="64" fillId="2" borderId="19" xfId="0" applyFont="1" applyFill="1" applyBorder="1" applyAlignment="1" applyProtection="1">
      <alignment horizontal="center" wrapText="1"/>
      <protection hidden="1"/>
    </xf>
    <xf numFmtId="0" fontId="39" fillId="0" borderId="79"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77"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77" xfId="0" applyFont="1" applyBorder="1" applyAlignment="1">
      <alignment horizontal="center" vertical="center" wrapText="1"/>
    </xf>
    <xf numFmtId="0" fontId="39" fillId="9" borderId="17" xfId="0" applyFont="1" applyFill="1" applyBorder="1" applyAlignment="1">
      <alignment horizontal="center" vertical="center" wrapText="1"/>
    </xf>
    <xf numFmtId="0" fontId="39" fillId="9" borderId="75" xfId="0" applyFont="1" applyFill="1" applyBorder="1" applyAlignment="1">
      <alignment horizontal="center" vertical="center" wrapText="1"/>
    </xf>
    <xf numFmtId="0" fontId="39" fillId="9" borderId="76" xfId="0" applyFont="1" applyFill="1" applyBorder="1" applyAlignment="1">
      <alignment horizontal="center" vertical="center" wrapText="1"/>
    </xf>
  </cellXfs>
  <cellStyles count="3">
    <cellStyle name="Hyperlink" xfId="2" builtinId="8"/>
    <cellStyle name="Normal" xfId="0" builtinId="0"/>
    <cellStyle name="Normal 2" xfId="1" xr:uid="{00000000-0005-0000-0000-000002000000}"/>
  </cellStyles>
  <dxfs count="23">
    <dxf>
      <font>
        <b/>
        <i val="0"/>
      </font>
    </dxf>
    <dxf>
      <fill>
        <patternFill>
          <bgColor rgb="FFFF9797"/>
        </patternFill>
      </fill>
    </dxf>
    <dxf>
      <fill>
        <patternFill>
          <bgColor theme="6" tint="0.39994506668294322"/>
        </patternFill>
      </fill>
    </dxf>
    <dxf>
      <fill>
        <patternFill>
          <bgColor theme="6" tint="0.59996337778862885"/>
        </patternFill>
      </fill>
    </dxf>
    <dxf>
      <fill>
        <patternFill>
          <bgColor rgb="FFFF9797"/>
        </patternFill>
      </fill>
    </dxf>
    <dxf>
      <font>
        <b val="0"/>
        <i val="0"/>
        <strike val="0"/>
        <condense val="0"/>
        <extend val="0"/>
        <outline val="0"/>
        <shadow val="0"/>
        <u val="none"/>
        <vertAlign val="baseline"/>
        <sz val="12"/>
        <color theme="1"/>
        <name val="B Mitr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2"/>
        <color theme="1"/>
        <name val="B Mitr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2"/>
        <color theme="1"/>
        <name val="B Mitr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border outline="0">
        <right style="thin">
          <color indexed="64"/>
        </right>
        <top style="medium">
          <color indexed="64"/>
        </top>
      </border>
    </dxf>
    <dxf>
      <fill>
        <patternFill patternType="none">
          <fgColor indexed="64"/>
          <bgColor auto="1"/>
        </patternFill>
      </fill>
      <protection locked="1" hidden="1"/>
    </dxf>
    <dxf>
      <protection locked="1" hidden="1"/>
    </dxf>
    <dxf>
      <font>
        <b val="0"/>
        <i val="0"/>
        <strike val="0"/>
        <condense val="0"/>
        <extend val="0"/>
        <outline val="0"/>
        <shadow val="0"/>
        <u val="none"/>
        <vertAlign val="baseline"/>
        <sz val="12"/>
        <color theme="1"/>
        <name val="B Mitr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2"/>
        <color theme="1"/>
        <name val="B Mitr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2"/>
        <color theme="1"/>
        <name val="B Mitr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border outline="0">
        <right style="thin">
          <color indexed="64"/>
        </right>
        <top style="medium">
          <color indexed="64"/>
        </top>
      </border>
    </dxf>
    <dxf>
      <protection locked="1" hidden="1"/>
    </dxf>
    <dxf>
      <protection locked="1" hidden="1"/>
    </dxf>
    <dxf>
      <font>
        <b val="0"/>
        <i val="0"/>
        <strike val="0"/>
        <condense val="0"/>
        <extend val="0"/>
        <outline val="0"/>
        <shadow val="0"/>
        <u val="none"/>
        <vertAlign val="baseline"/>
        <sz val="12"/>
        <color theme="1"/>
        <name val="B Mitr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2"/>
        <color theme="1"/>
        <name val="B Mitr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2"/>
        <color theme="1"/>
        <name val="B Mitra"/>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border outline="0">
        <right style="thin">
          <color indexed="64"/>
        </right>
        <top style="medium">
          <color indexed="64"/>
        </top>
      </border>
    </dxf>
    <dxf>
      <protection locked="1" hidden="1"/>
    </dxf>
    <dxf>
      <protection locked="1" hidden="1"/>
    </dxf>
  </dxfs>
  <tableStyles count="0" defaultTableStyle="TableStyleMedium2" defaultPivotStyle="PivotStyleLight16"/>
  <colors>
    <mruColors>
      <color rgb="FFB9FFD9"/>
      <color rgb="FFFF979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23813</xdr:rowOff>
    </xdr:from>
    <xdr:to>
      <xdr:col>1</xdr:col>
      <xdr:colOff>7143</xdr:colOff>
      <xdr:row>1</xdr:row>
      <xdr:rowOff>416718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436" t="13500" r="23693" b="12444"/>
        <a:stretch/>
      </xdr:blipFill>
      <xdr:spPr>
        <a:xfrm>
          <a:off x="11322267488" y="23813"/>
          <a:ext cx="671512" cy="940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1</xdr:row>
      <xdr:rowOff>66676</xdr:rowOff>
    </xdr:from>
    <xdr:to>
      <xdr:col>2</xdr:col>
      <xdr:colOff>305239</xdr:colOff>
      <xdr:row>2</xdr:row>
      <xdr:rowOff>252723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231898611" y="190501"/>
          <a:ext cx="552890" cy="7670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21980</xdr:colOff>
      <xdr:row>0</xdr:row>
      <xdr:rowOff>29309</xdr:rowOff>
    </xdr:from>
    <xdr:to>
      <xdr:col>1</xdr:col>
      <xdr:colOff>375812</xdr:colOff>
      <xdr:row>2</xdr:row>
      <xdr:rowOff>168519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6150303" y="29309"/>
          <a:ext cx="353832" cy="4909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22873</xdr:colOff>
      <xdr:row>1</xdr:row>
      <xdr:rowOff>24848</xdr:rowOff>
    </xdr:from>
    <xdr:to>
      <xdr:col>1</xdr:col>
      <xdr:colOff>237736</xdr:colOff>
      <xdr:row>3</xdr:row>
      <xdr:rowOff>240194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252638677" y="82826"/>
          <a:ext cx="471624" cy="654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352425</xdr:colOff>
      <xdr:row>0</xdr:row>
      <xdr:rowOff>19051</xdr:rowOff>
    </xdr:from>
    <xdr:to>
      <xdr:col>2</xdr:col>
      <xdr:colOff>410014</xdr:colOff>
      <xdr:row>0</xdr:row>
      <xdr:rowOff>601114</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1237613611" y="19051"/>
          <a:ext cx="419539" cy="5820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229040</xdr:colOff>
      <xdr:row>0</xdr:row>
      <xdr:rowOff>938865</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1243309560" y="0"/>
          <a:ext cx="676715" cy="9388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sanse" displayName="lisanse" ref="G7:I48" totalsRowShown="0" headerRowDxfId="22" dataDxfId="21" tableBorderDxfId="20">
  <autoFilter ref="G7:I48" xr:uid="{00000000-0009-0000-0100-000002000000}"/>
  <tableColumns count="3">
    <tableColumn id="1" xr3:uid="{00000000-0010-0000-0000-000001000000}" name="Column1" dataDxfId="19"/>
    <tableColumn id="2" xr3:uid="{00000000-0010-0000-0000-000002000000}" name="امتياز" dataDxfId="18"/>
    <tableColumn id="3" xr3:uid="{00000000-0010-0000-0000-000003000000}" name="حداكثر امتياز"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arshad" displayName="arshad" ref="K7:M48" totalsRowShown="0" headerRowDxfId="16" dataDxfId="15" tableBorderDxfId="14">
  <autoFilter ref="K7:M48" xr:uid="{00000000-0009-0000-0100-000003000000}"/>
  <tableColumns count="3">
    <tableColumn id="1" xr3:uid="{00000000-0010-0000-0100-000001000000}" name="Column1" dataDxfId="13"/>
    <tableColumn id="2" xr3:uid="{00000000-0010-0000-0100-000002000000}" name="امتياز" dataDxfId="12"/>
    <tableColumn id="3" xr3:uid="{00000000-0010-0000-0100-000003000000}" name="حداكثر امتياز" dataDxfId="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r" displayName="dr" ref="O7:Q48" totalsRowShown="0" headerRowDxfId="10" dataDxfId="9" tableBorderDxfId="8">
  <autoFilter ref="O7:Q48" xr:uid="{00000000-0009-0000-0100-000004000000}"/>
  <tableColumns count="3">
    <tableColumn id="1" xr3:uid="{00000000-0010-0000-0200-000001000000}" name="Column1" dataDxfId="7"/>
    <tableColumn id="2" xr3:uid="{00000000-0010-0000-0200-000002000000}" name="امتياز" dataDxfId="6"/>
    <tableColumn id="3" xr3:uid="{00000000-0010-0000-0200-000003000000}" name="حداكثر امتياز" dataDxfId="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li.hoshmandi@gmail.com?subject=&#1575;&#1585;&#1578;&#1602;&#1575;&#1569;%20&#1588;&#1594;&#1604;&#174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B3:AB48"/>
  <sheetViews>
    <sheetView rightToLeft="1" view="pageBreakPreview" topLeftCell="A3" zoomScale="70" zoomScaleNormal="95" zoomScaleSheetLayoutView="70" workbookViewId="0">
      <selection activeCell="AB11" sqref="W1:AB1048576"/>
    </sheetView>
  </sheetViews>
  <sheetFormatPr defaultColWidth="9" defaultRowHeight="14.25"/>
  <cols>
    <col min="1" max="1" width="9" style="20"/>
    <col min="2" max="4" width="18.375" style="20" customWidth="1"/>
    <col min="5" max="5" width="9" style="20"/>
    <col min="6" max="6" width="5.875" style="20" customWidth="1"/>
    <col min="7" max="7" width="8.875" style="20" customWidth="1"/>
    <col min="8" max="8" width="9" style="20"/>
    <col min="9" max="9" width="10.75" style="20" customWidth="1"/>
    <col min="10" max="10" width="5.25" style="20" customWidth="1"/>
    <col min="11" max="11" width="8.875" style="20" customWidth="1"/>
    <col min="12" max="12" width="9" style="20"/>
    <col min="13" max="13" width="10.75" style="20" customWidth="1"/>
    <col min="14" max="14" width="5.375" style="20" customWidth="1"/>
    <col min="15" max="15" width="8.875" style="20" customWidth="1"/>
    <col min="16" max="16" width="9" style="20"/>
    <col min="17" max="17" width="10.75" style="20" customWidth="1"/>
    <col min="18" max="20" width="9" style="20"/>
    <col min="21" max="22" width="9" style="20" customWidth="1"/>
    <col min="23" max="23" width="9" style="20" hidden="1" customWidth="1"/>
    <col min="24" max="24" width="14" style="20" hidden="1" customWidth="1"/>
    <col min="25" max="28" width="9" style="20" hidden="1" customWidth="1"/>
    <col min="29" max="16384" width="9" style="20"/>
  </cols>
  <sheetData>
    <row r="3" spans="2:25">
      <c r="H3" s="21"/>
      <c r="I3" s="21"/>
    </row>
    <row r="4" spans="2:25">
      <c r="E4" s="21"/>
    </row>
    <row r="5" spans="2:25">
      <c r="E5" s="21"/>
    </row>
    <row r="6" spans="2:25" ht="15" thickBot="1">
      <c r="B6" s="378"/>
      <c r="C6" s="378"/>
      <c r="D6" s="378"/>
      <c r="E6" s="378"/>
      <c r="G6" s="376" t="s">
        <v>138</v>
      </c>
      <c r="H6" s="376"/>
      <c r="I6" s="376"/>
      <c r="K6" s="376" t="s">
        <v>174</v>
      </c>
      <c r="L6" s="376"/>
      <c r="M6" s="376"/>
      <c r="O6" s="376" t="s">
        <v>61</v>
      </c>
      <c r="P6" s="376"/>
      <c r="Q6" s="376"/>
    </row>
    <row r="7" spans="2:25" ht="18" customHeight="1" thickBot="1">
      <c r="B7" s="22" t="s">
        <v>0</v>
      </c>
      <c r="C7" s="379" t="s">
        <v>1</v>
      </c>
      <c r="D7" s="379"/>
      <c r="E7" s="23" t="s">
        <v>2</v>
      </c>
      <c r="F7" s="24"/>
      <c r="G7" s="48" t="s">
        <v>180</v>
      </c>
      <c r="H7" s="25" t="s">
        <v>9</v>
      </c>
      <c r="I7" s="26" t="s">
        <v>3</v>
      </c>
      <c r="K7" s="48" t="s">
        <v>180</v>
      </c>
      <c r="L7" s="25" t="s">
        <v>9</v>
      </c>
      <c r="M7" s="27" t="s">
        <v>3</v>
      </c>
      <c r="O7" s="48" t="s">
        <v>180</v>
      </c>
      <c r="P7" s="25" t="s">
        <v>9</v>
      </c>
      <c r="Q7" s="27" t="s">
        <v>3</v>
      </c>
    </row>
    <row r="8" spans="2:25" ht="18" customHeight="1">
      <c r="B8" s="374">
        <v>1</v>
      </c>
      <c r="C8" s="375" t="s">
        <v>5</v>
      </c>
      <c r="D8" s="375"/>
      <c r="E8" s="28" t="s">
        <v>19</v>
      </c>
      <c r="F8" s="29"/>
      <c r="G8" s="33">
        <v>1001</v>
      </c>
      <c r="H8" s="32">
        <v>40</v>
      </c>
      <c r="I8" s="31">
        <v>80</v>
      </c>
      <c r="K8" s="33">
        <v>1001</v>
      </c>
      <c r="L8" s="32">
        <v>50</v>
      </c>
      <c r="M8" s="31">
        <v>100</v>
      </c>
      <c r="O8" s="33">
        <v>1001</v>
      </c>
      <c r="P8" s="32">
        <v>60</v>
      </c>
      <c r="Q8" s="31">
        <v>120</v>
      </c>
    </row>
    <row r="9" spans="2:25" ht="18">
      <c r="B9" s="374"/>
      <c r="C9" s="375"/>
      <c r="D9" s="375"/>
      <c r="E9" s="33" t="s">
        <v>20</v>
      </c>
      <c r="F9" s="29"/>
      <c r="G9" s="33">
        <v>1002</v>
      </c>
      <c r="H9" s="32">
        <v>60</v>
      </c>
      <c r="I9" s="31">
        <v>80</v>
      </c>
      <c r="K9" s="33">
        <v>1002</v>
      </c>
      <c r="L9" s="32">
        <v>75</v>
      </c>
      <c r="M9" s="31">
        <v>100</v>
      </c>
      <c r="O9" s="33">
        <v>1002</v>
      </c>
      <c r="P9" s="32">
        <v>90</v>
      </c>
      <c r="Q9" s="31">
        <v>120</v>
      </c>
    </row>
    <row r="10" spans="2:25" ht="18.75" thickBot="1">
      <c r="B10" s="374"/>
      <c r="C10" s="375"/>
      <c r="D10" s="375"/>
      <c r="E10" s="95" t="s">
        <v>56</v>
      </c>
      <c r="F10" s="29"/>
      <c r="G10" s="33">
        <v>1003</v>
      </c>
      <c r="H10" s="32">
        <v>80</v>
      </c>
      <c r="I10" s="31">
        <v>80</v>
      </c>
      <c r="K10" s="33">
        <v>1003</v>
      </c>
      <c r="L10" s="32">
        <v>100</v>
      </c>
      <c r="M10" s="31">
        <v>100</v>
      </c>
      <c r="O10" s="33">
        <v>1003</v>
      </c>
      <c r="P10" s="32">
        <v>120</v>
      </c>
      <c r="Q10" s="31">
        <v>120</v>
      </c>
    </row>
    <row r="11" spans="2:25" ht="18">
      <c r="B11" s="374">
        <f>B8+1</f>
        <v>2</v>
      </c>
      <c r="C11" s="375" t="s">
        <v>6</v>
      </c>
      <c r="D11" s="375"/>
      <c r="E11" s="28" t="s">
        <v>51</v>
      </c>
      <c r="F11" s="29"/>
      <c r="G11" s="33">
        <v>1004</v>
      </c>
      <c r="H11" s="32">
        <v>80</v>
      </c>
      <c r="I11" s="31">
        <v>80</v>
      </c>
      <c r="K11" s="33">
        <v>1004</v>
      </c>
      <c r="L11" s="32">
        <v>100</v>
      </c>
      <c r="M11" s="31">
        <v>100</v>
      </c>
      <c r="O11" s="33">
        <v>1004</v>
      </c>
      <c r="P11" s="32">
        <v>120</v>
      </c>
      <c r="Q11" s="31">
        <v>120</v>
      </c>
      <c r="W11" s="20" t="s">
        <v>145</v>
      </c>
      <c r="X11" s="20" t="s">
        <v>183</v>
      </c>
      <c r="Y11" s="20" t="s">
        <v>266</v>
      </c>
    </row>
    <row r="12" spans="2:25" ht="18.75" thickBot="1">
      <c r="B12" s="374"/>
      <c r="C12" s="375"/>
      <c r="D12" s="375"/>
      <c r="E12" s="95" t="s">
        <v>52</v>
      </c>
      <c r="F12" s="29"/>
      <c r="G12" s="33">
        <v>1005</v>
      </c>
      <c r="H12" s="32">
        <v>70</v>
      </c>
      <c r="I12" s="31">
        <v>80</v>
      </c>
      <c r="K12" s="33">
        <v>1005</v>
      </c>
      <c r="L12" s="32">
        <v>87.5</v>
      </c>
      <c r="M12" s="31">
        <v>100</v>
      </c>
      <c r="O12" s="33">
        <v>1005</v>
      </c>
      <c r="P12" s="32">
        <v>105</v>
      </c>
      <c r="Q12" s="31">
        <v>120</v>
      </c>
      <c r="W12" s="20" t="s">
        <v>146</v>
      </c>
      <c r="X12" s="20" t="s">
        <v>184</v>
      </c>
      <c r="Y12" s="20" t="s">
        <v>267</v>
      </c>
    </row>
    <row r="13" spans="2:25" ht="36">
      <c r="B13" s="374">
        <v>3</v>
      </c>
      <c r="C13" s="375" t="s">
        <v>7</v>
      </c>
      <c r="D13" s="375"/>
      <c r="E13" s="28" t="s">
        <v>18</v>
      </c>
      <c r="F13" s="29"/>
      <c r="G13" s="33">
        <v>1006</v>
      </c>
      <c r="H13" s="34">
        <v>40</v>
      </c>
      <c r="I13" s="34">
        <v>40</v>
      </c>
      <c r="K13" s="33">
        <v>1006</v>
      </c>
      <c r="L13" s="32">
        <v>50</v>
      </c>
      <c r="M13" s="34">
        <v>50</v>
      </c>
      <c r="O13" s="33">
        <v>1006</v>
      </c>
      <c r="P13" s="32">
        <v>60</v>
      </c>
      <c r="Q13" s="34">
        <v>60</v>
      </c>
      <c r="W13" s="20" t="s">
        <v>176</v>
      </c>
      <c r="X13" s="20" t="s">
        <v>178</v>
      </c>
      <c r="Y13" s="20" t="s">
        <v>108</v>
      </c>
    </row>
    <row r="14" spans="2:25" ht="33" customHeight="1" thickBot="1">
      <c r="B14" s="374"/>
      <c r="C14" s="375"/>
      <c r="D14" s="375"/>
      <c r="E14" s="35" t="s">
        <v>83</v>
      </c>
      <c r="F14" s="29"/>
      <c r="G14" s="33">
        <v>1007</v>
      </c>
      <c r="H14" s="32">
        <v>30</v>
      </c>
      <c r="I14" s="34">
        <v>40</v>
      </c>
      <c r="K14" s="33">
        <v>1007</v>
      </c>
      <c r="L14" s="32">
        <v>37.5</v>
      </c>
      <c r="M14" s="34">
        <v>50</v>
      </c>
      <c r="O14" s="33">
        <v>1007</v>
      </c>
      <c r="P14" s="32">
        <v>50</v>
      </c>
      <c r="Q14" s="34">
        <v>60</v>
      </c>
      <c r="W14" s="20" t="s">
        <v>177</v>
      </c>
      <c r="X14" s="20" t="s">
        <v>179</v>
      </c>
      <c r="Y14" s="20" t="s">
        <v>259</v>
      </c>
    </row>
    <row r="15" spans="2:25" ht="54">
      <c r="B15" s="374">
        <v>4</v>
      </c>
      <c r="C15" s="375" t="s">
        <v>8</v>
      </c>
      <c r="D15" s="375"/>
      <c r="E15" s="28" t="s">
        <v>10</v>
      </c>
      <c r="F15" s="29"/>
      <c r="G15" s="33">
        <v>1008</v>
      </c>
      <c r="H15" s="33">
        <v>2</v>
      </c>
      <c r="I15" s="34">
        <v>140</v>
      </c>
      <c r="K15" s="33">
        <v>1008</v>
      </c>
      <c r="L15" s="33">
        <v>2</v>
      </c>
      <c r="M15" s="34">
        <v>140</v>
      </c>
      <c r="O15" s="33">
        <v>1008</v>
      </c>
      <c r="P15" s="33">
        <v>2</v>
      </c>
      <c r="Q15" s="34">
        <v>140</v>
      </c>
      <c r="W15" s="20" t="s">
        <v>78</v>
      </c>
      <c r="X15" s="20" t="s">
        <v>61</v>
      </c>
      <c r="Y15" s="20" t="s">
        <v>260</v>
      </c>
    </row>
    <row r="16" spans="2:25" ht="54">
      <c r="B16" s="374"/>
      <c r="C16" s="375"/>
      <c r="D16" s="375"/>
      <c r="E16" s="33" t="s">
        <v>11</v>
      </c>
      <c r="F16" s="29"/>
      <c r="G16" s="33">
        <v>1009</v>
      </c>
      <c r="H16" s="33">
        <v>3</v>
      </c>
      <c r="I16" s="34">
        <v>140</v>
      </c>
      <c r="K16" s="33">
        <v>1009</v>
      </c>
      <c r="L16" s="33">
        <v>3</v>
      </c>
      <c r="M16" s="34">
        <v>140</v>
      </c>
      <c r="O16" s="33">
        <v>1009</v>
      </c>
      <c r="P16" s="33">
        <v>3</v>
      </c>
      <c r="Q16" s="34">
        <v>140</v>
      </c>
      <c r="Y16" s="20" t="s">
        <v>261</v>
      </c>
    </row>
    <row r="17" spans="2:25" ht="36">
      <c r="B17" s="374"/>
      <c r="C17" s="375"/>
      <c r="D17" s="375"/>
      <c r="E17" s="33" t="s">
        <v>12</v>
      </c>
      <c r="F17" s="29"/>
      <c r="G17" s="33">
        <v>1010</v>
      </c>
      <c r="H17" s="33">
        <v>5</v>
      </c>
      <c r="I17" s="34">
        <v>140</v>
      </c>
      <c r="K17" s="33">
        <v>1010</v>
      </c>
      <c r="L17" s="33">
        <v>5</v>
      </c>
      <c r="M17" s="34">
        <v>140</v>
      </c>
      <c r="O17" s="33">
        <v>1010</v>
      </c>
      <c r="P17" s="33">
        <v>5</v>
      </c>
      <c r="Q17" s="34">
        <v>140</v>
      </c>
      <c r="W17" s="58" t="s">
        <v>291</v>
      </c>
      <c r="Y17" s="20" t="s">
        <v>262</v>
      </c>
    </row>
    <row r="18" spans="2:25" ht="42" customHeight="1" thickBot="1">
      <c r="B18" s="374"/>
      <c r="C18" s="375"/>
      <c r="D18" s="375"/>
      <c r="E18" s="95" t="s">
        <v>13</v>
      </c>
      <c r="F18" s="29"/>
      <c r="G18" s="33">
        <v>1011</v>
      </c>
      <c r="H18" s="33">
        <v>7</v>
      </c>
      <c r="I18" s="34">
        <v>140</v>
      </c>
      <c r="K18" s="33">
        <v>1011</v>
      </c>
      <c r="L18" s="33">
        <v>7</v>
      </c>
      <c r="M18" s="34">
        <v>140</v>
      </c>
      <c r="O18" s="33">
        <v>1011</v>
      </c>
      <c r="P18" s="33">
        <v>7</v>
      </c>
      <c r="Q18" s="34">
        <v>140</v>
      </c>
      <c r="W18" s="58" t="s">
        <v>292</v>
      </c>
    </row>
    <row r="19" spans="2:25" ht="72">
      <c r="B19" s="374">
        <v>5</v>
      </c>
      <c r="C19" s="375" t="s">
        <v>57</v>
      </c>
      <c r="D19" s="375"/>
      <c r="E19" s="30" t="s">
        <v>14</v>
      </c>
      <c r="F19" s="29"/>
      <c r="G19" s="33">
        <v>1012</v>
      </c>
      <c r="H19" s="34">
        <f>IF('ورود اطلاعات پابه'!D15="دارد",4,2)</f>
        <v>2</v>
      </c>
      <c r="I19" s="34">
        <v>180</v>
      </c>
      <c r="K19" s="33">
        <v>1012</v>
      </c>
      <c r="L19" s="34">
        <f>IF('ورود اطلاعات پابه'!D15="دارد",4,2)</f>
        <v>2</v>
      </c>
      <c r="M19" s="34">
        <v>240</v>
      </c>
      <c r="O19" s="33">
        <v>1012</v>
      </c>
      <c r="P19" s="34">
        <f>IF('ورود اطلاعات پابه'!D15="دارد",4,2)</f>
        <v>2</v>
      </c>
      <c r="Q19" s="34">
        <v>300</v>
      </c>
      <c r="W19" s="58" t="s">
        <v>293</v>
      </c>
      <c r="X19" s="20" t="s">
        <v>263</v>
      </c>
      <c r="Y19" s="20" t="s">
        <v>78</v>
      </c>
    </row>
    <row r="20" spans="2:25" ht="72">
      <c r="B20" s="374"/>
      <c r="C20" s="375"/>
      <c r="D20" s="375"/>
      <c r="E20" s="33" t="s">
        <v>15</v>
      </c>
      <c r="F20" s="29"/>
      <c r="G20" s="33">
        <v>1013</v>
      </c>
      <c r="H20" s="34">
        <f>IF('ورود اطلاعات پابه'!D15="دارد",6,4)</f>
        <v>4</v>
      </c>
      <c r="I20" s="34">
        <v>180</v>
      </c>
      <c r="K20" s="33">
        <v>1013</v>
      </c>
      <c r="L20" s="34">
        <f>IF('ورود اطلاعات پابه'!D15="دارد",6,4)</f>
        <v>4</v>
      </c>
      <c r="M20" s="34">
        <v>240</v>
      </c>
      <c r="O20" s="33">
        <v>1013</v>
      </c>
      <c r="P20" s="34">
        <f>IF('ورود اطلاعات پابه'!D15="دارد",6,4)</f>
        <v>4</v>
      </c>
      <c r="Q20" s="34">
        <v>300</v>
      </c>
      <c r="X20" s="20" t="s">
        <v>264</v>
      </c>
      <c r="Y20" s="20" t="s">
        <v>79</v>
      </c>
    </row>
    <row r="21" spans="2:25" ht="72">
      <c r="B21" s="374"/>
      <c r="C21" s="375"/>
      <c r="D21" s="375"/>
      <c r="E21" s="33" t="s">
        <v>50</v>
      </c>
      <c r="F21" s="29"/>
      <c r="G21" s="33">
        <v>1014</v>
      </c>
      <c r="H21" s="34">
        <f>IF('ورود اطلاعات پابه'!D15="دارد",8,6)</f>
        <v>6</v>
      </c>
      <c r="I21" s="34">
        <v>180</v>
      </c>
      <c r="K21" s="33">
        <v>1014</v>
      </c>
      <c r="L21" s="34">
        <f>IF('ورود اطلاعات پابه'!D15="دارد",8,6)</f>
        <v>6</v>
      </c>
      <c r="M21" s="34">
        <v>240</v>
      </c>
      <c r="O21" s="33">
        <v>1014</v>
      </c>
      <c r="P21" s="34">
        <f>IF('ورود اطلاعات پابه'!D15="دارد",8,6)</f>
        <v>6</v>
      </c>
      <c r="Q21" s="34">
        <v>300</v>
      </c>
      <c r="X21" s="20" t="s">
        <v>265</v>
      </c>
      <c r="Y21" s="20" t="s">
        <v>36</v>
      </c>
    </row>
    <row r="22" spans="2:25" ht="72">
      <c r="B22" s="374"/>
      <c r="C22" s="375"/>
      <c r="D22" s="375"/>
      <c r="E22" s="33" t="s">
        <v>16</v>
      </c>
      <c r="F22" s="29"/>
      <c r="G22" s="33">
        <v>1015</v>
      </c>
      <c r="H22" s="34">
        <f>IF('ورود اطلاعات پابه'!D15="دارد",10,8)</f>
        <v>8</v>
      </c>
      <c r="I22" s="34">
        <v>180</v>
      </c>
      <c r="K22" s="33">
        <v>1015</v>
      </c>
      <c r="L22" s="34">
        <f>IF('ورود اطلاعات پابه'!D15="دارد",10,8)</f>
        <v>8</v>
      </c>
      <c r="M22" s="34">
        <v>240</v>
      </c>
      <c r="O22" s="33">
        <v>1015</v>
      </c>
      <c r="P22" s="34">
        <f>IF('ورود اطلاعات پابه'!D15="دارد",10,8)</f>
        <v>8</v>
      </c>
      <c r="Q22" s="34">
        <v>300</v>
      </c>
      <c r="W22" s="20">
        <f>IF(ISNUMBER(SEARCH("یک",'ورود اطلاعات پابه'!D21)),1,IF(ISNUMBER(SEARCH("دو",'ورود اطلاعات پابه'!D21)),2,IF(ISNUMBER(SEARCH("سه",'ورود اطلاعات پابه'!D21)),3,"")))</f>
        <v>3</v>
      </c>
    </row>
    <row r="23" spans="2:25" ht="51.75" customHeight="1" thickBot="1">
      <c r="B23" s="374"/>
      <c r="C23" s="375"/>
      <c r="D23" s="375"/>
      <c r="E23" s="95" t="s">
        <v>17</v>
      </c>
      <c r="F23" s="29"/>
      <c r="G23" s="33">
        <v>1016</v>
      </c>
      <c r="H23" s="34">
        <v>10</v>
      </c>
      <c r="I23" s="34">
        <v>180</v>
      </c>
      <c r="K23" s="33">
        <v>1016</v>
      </c>
      <c r="L23" s="34">
        <v>10</v>
      </c>
      <c r="M23" s="34">
        <v>240</v>
      </c>
      <c r="O23" s="33">
        <v>1016</v>
      </c>
      <c r="P23" s="34">
        <v>10</v>
      </c>
      <c r="Q23" s="34">
        <v>300</v>
      </c>
      <c r="X23" s="20" t="s">
        <v>272</v>
      </c>
      <c r="Y23" s="20" t="s">
        <v>63</v>
      </c>
    </row>
    <row r="24" spans="2:25" ht="54" customHeight="1" thickBot="1">
      <c r="B24" s="34">
        <v>6</v>
      </c>
      <c r="C24" s="377" t="s">
        <v>58</v>
      </c>
      <c r="D24" s="377"/>
      <c r="E24" s="93" t="s">
        <v>21</v>
      </c>
      <c r="F24" s="36"/>
      <c r="G24" s="33">
        <v>1017</v>
      </c>
      <c r="H24" s="34">
        <v>30</v>
      </c>
      <c r="I24" s="34">
        <v>90</v>
      </c>
      <c r="K24" s="33">
        <v>1017</v>
      </c>
      <c r="L24" s="32">
        <v>30</v>
      </c>
      <c r="M24" s="32">
        <v>90</v>
      </c>
      <c r="O24" s="33">
        <v>1017</v>
      </c>
      <c r="P24" s="32">
        <v>30</v>
      </c>
      <c r="Q24" s="32">
        <v>90</v>
      </c>
      <c r="X24" s="20" t="s">
        <v>36</v>
      </c>
      <c r="Y24" s="20" t="s">
        <v>64</v>
      </c>
    </row>
    <row r="25" spans="2:25" ht="36">
      <c r="B25" s="374">
        <v>7</v>
      </c>
      <c r="C25" s="375" t="s">
        <v>22</v>
      </c>
      <c r="D25" s="375"/>
      <c r="E25" s="28" t="s">
        <v>24</v>
      </c>
      <c r="F25" s="29"/>
      <c r="G25" s="33">
        <v>1018</v>
      </c>
      <c r="H25" s="32">
        <v>30</v>
      </c>
      <c r="I25" s="34">
        <v>150</v>
      </c>
      <c r="K25" s="33">
        <v>1018</v>
      </c>
      <c r="L25" s="32">
        <v>30</v>
      </c>
      <c r="M25" s="34">
        <v>150</v>
      </c>
      <c r="O25" s="33">
        <v>1018</v>
      </c>
      <c r="P25" s="32">
        <v>30</v>
      </c>
      <c r="Q25" s="34">
        <v>150</v>
      </c>
      <c r="W25" s="20" t="s">
        <v>78</v>
      </c>
      <c r="X25" s="20" t="s">
        <v>79</v>
      </c>
      <c r="Y25" s="20" t="s">
        <v>273</v>
      </c>
    </row>
    <row r="26" spans="2:25" ht="72.75" thickBot="1">
      <c r="B26" s="374"/>
      <c r="C26" s="375"/>
      <c r="D26" s="375"/>
      <c r="E26" s="95" t="s">
        <v>23</v>
      </c>
      <c r="F26" s="29"/>
      <c r="G26" s="33">
        <v>1019</v>
      </c>
      <c r="H26" s="32"/>
      <c r="I26" s="34">
        <v>150</v>
      </c>
      <c r="K26" s="33">
        <v>1019</v>
      </c>
      <c r="L26" s="32"/>
      <c r="M26" s="34">
        <v>150</v>
      </c>
      <c r="O26" s="33">
        <v>1019</v>
      </c>
      <c r="P26" s="32"/>
      <c r="Q26" s="34">
        <v>150</v>
      </c>
      <c r="W26" s="20" t="s">
        <v>158</v>
      </c>
      <c r="X26" s="20" t="s">
        <v>78</v>
      </c>
    </row>
    <row r="27" spans="2:25" ht="72">
      <c r="B27" s="375">
        <v>8</v>
      </c>
      <c r="C27" s="375" t="s">
        <v>32</v>
      </c>
      <c r="D27" s="375"/>
      <c r="E27" s="28" t="s">
        <v>25</v>
      </c>
      <c r="F27" s="29"/>
      <c r="G27" s="33">
        <v>1020</v>
      </c>
      <c r="H27" s="33">
        <v>4</v>
      </c>
      <c r="I27" s="33">
        <v>100</v>
      </c>
      <c r="K27" s="33">
        <v>1020</v>
      </c>
      <c r="L27" s="33">
        <v>4</v>
      </c>
      <c r="M27" s="33">
        <v>100</v>
      </c>
      <c r="O27" s="33">
        <v>1020</v>
      </c>
      <c r="P27" s="33">
        <v>4</v>
      </c>
      <c r="Q27" s="33">
        <v>100</v>
      </c>
      <c r="W27" s="20" t="s">
        <v>79</v>
      </c>
    </row>
    <row r="28" spans="2:25" ht="54">
      <c r="B28" s="375"/>
      <c r="C28" s="375"/>
      <c r="D28" s="375"/>
      <c r="E28" s="33" t="s">
        <v>26</v>
      </c>
      <c r="F28" s="29"/>
      <c r="G28" s="33">
        <v>1021</v>
      </c>
      <c r="H28" s="33">
        <v>6</v>
      </c>
      <c r="I28" s="33">
        <v>100</v>
      </c>
      <c r="K28" s="33">
        <v>1021</v>
      </c>
      <c r="L28" s="33">
        <v>6</v>
      </c>
      <c r="M28" s="33">
        <v>100</v>
      </c>
      <c r="O28" s="33">
        <v>1021</v>
      </c>
      <c r="P28" s="33">
        <v>6</v>
      </c>
      <c r="Q28" s="33">
        <v>100</v>
      </c>
    </row>
    <row r="29" spans="2:25" ht="18">
      <c r="B29" s="375"/>
      <c r="C29" s="375"/>
      <c r="D29" s="375"/>
      <c r="E29" s="37" t="s">
        <v>27</v>
      </c>
      <c r="F29" s="29"/>
      <c r="G29" s="33">
        <v>1022</v>
      </c>
      <c r="H29" s="33">
        <v>20</v>
      </c>
      <c r="I29" s="33">
        <v>100</v>
      </c>
      <c r="K29" s="33">
        <v>1022</v>
      </c>
      <c r="L29" s="33">
        <v>20</v>
      </c>
      <c r="M29" s="33">
        <v>100</v>
      </c>
      <c r="O29" s="33">
        <v>1022</v>
      </c>
      <c r="P29" s="33">
        <v>20</v>
      </c>
      <c r="Q29" s="33">
        <v>100</v>
      </c>
    </row>
    <row r="30" spans="2:25" ht="36">
      <c r="B30" s="375"/>
      <c r="C30" s="375"/>
      <c r="D30" s="375"/>
      <c r="E30" s="37" t="s">
        <v>28</v>
      </c>
      <c r="F30" s="29"/>
      <c r="G30" s="33">
        <v>1023</v>
      </c>
      <c r="H30" s="33">
        <v>20</v>
      </c>
      <c r="I30" s="33">
        <v>100</v>
      </c>
      <c r="K30" s="33">
        <v>1023</v>
      </c>
      <c r="L30" s="33">
        <v>20</v>
      </c>
      <c r="M30" s="33">
        <v>100</v>
      </c>
      <c r="O30" s="33">
        <v>1023</v>
      </c>
      <c r="P30" s="33">
        <v>20</v>
      </c>
      <c r="Q30" s="33">
        <v>100</v>
      </c>
    </row>
    <row r="31" spans="2:25" ht="36">
      <c r="B31" s="375"/>
      <c r="C31" s="375"/>
      <c r="D31" s="375"/>
      <c r="E31" s="33" t="s">
        <v>29</v>
      </c>
      <c r="F31" s="29"/>
      <c r="G31" s="33">
        <v>1024</v>
      </c>
      <c r="H31" s="33">
        <v>20</v>
      </c>
      <c r="I31" s="33">
        <v>100</v>
      </c>
      <c r="K31" s="33">
        <v>1024</v>
      </c>
      <c r="L31" s="33">
        <v>20</v>
      </c>
      <c r="M31" s="33">
        <v>100</v>
      </c>
      <c r="O31" s="33">
        <v>1024</v>
      </c>
      <c r="P31" s="33">
        <v>20</v>
      </c>
      <c r="Q31" s="33">
        <v>100</v>
      </c>
    </row>
    <row r="32" spans="2:25" ht="18">
      <c r="B32" s="375"/>
      <c r="C32" s="375"/>
      <c r="D32" s="375"/>
      <c r="E32" s="33" t="s">
        <v>30</v>
      </c>
      <c r="F32" s="29"/>
      <c r="G32" s="33">
        <v>1025</v>
      </c>
      <c r="H32" s="33">
        <v>20</v>
      </c>
      <c r="I32" s="33">
        <v>100</v>
      </c>
      <c r="K32" s="33">
        <v>1025</v>
      </c>
      <c r="L32" s="33">
        <v>20</v>
      </c>
      <c r="M32" s="33">
        <v>100</v>
      </c>
      <c r="O32" s="33">
        <v>1025</v>
      </c>
      <c r="P32" s="33">
        <v>20</v>
      </c>
      <c r="Q32" s="33">
        <v>100</v>
      </c>
    </row>
    <row r="33" spans="2:23" ht="54.75" thickBot="1">
      <c r="B33" s="375"/>
      <c r="C33" s="375"/>
      <c r="D33" s="375"/>
      <c r="E33" s="95" t="s">
        <v>31</v>
      </c>
      <c r="F33" s="29"/>
      <c r="G33" s="33">
        <v>1026</v>
      </c>
      <c r="H33" s="33">
        <v>10</v>
      </c>
      <c r="I33" s="33">
        <v>100</v>
      </c>
      <c r="K33" s="33">
        <v>1026</v>
      </c>
      <c r="L33" s="33">
        <v>10</v>
      </c>
      <c r="M33" s="33">
        <v>100</v>
      </c>
      <c r="O33" s="33">
        <v>1026</v>
      </c>
      <c r="P33" s="33">
        <v>10</v>
      </c>
      <c r="Q33" s="33">
        <v>100</v>
      </c>
    </row>
    <row r="34" spans="2:23" ht="36">
      <c r="B34" s="375"/>
      <c r="C34" s="375" t="s">
        <v>33</v>
      </c>
      <c r="D34" s="375"/>
      <c r="E34" s="94" t="s">
        <v>34</v>
      </c>
      <c r="F34" s="29"/>
      <c r="G34" s="33">
        <v>1027</v>
      </c>
      <c r="H34" s="33">
        <v>30</v>
      </c>
      <c r="I34" s="33">
        <v>30</v>
      </c>
      <c r="K34" s="33">
        <v>1027</v>
      </c>
      <c r="L34" s="33">
        <v>30</v>
      </c>
      <c r="M34" s="33">
        <v>30</v>
      </c>
      <c r="O34" s="33">
        <v>1027</v>
      </c>
      <c r="P34" s="33">
        <v>30</v>
      </c>
      <c r="Q34" s="33">
        <v>30</v>
      </c>
    </row>
    <row r="35" spans="2:23" ht="18">
      <c r="B35" s="375">
        <v>9</v>
      </c>
      <c r="C35" s="375" t="s">
        <v>35</v>
      </c>
      <c r="D35" s="375"/>
      <c r="E35" s="34" t="s">
        <v>59</v>
      </c>
      <c r="F35" s="29"/>
      <c r="G35" s="33">
        <v>1028</v>
      </c>
      <c r="H35" s="33">
        <v>30</v>
      </c>
      <c r="I35" s="33">
        <v>70</v>
      </c>
      <c r="K35" s="33">
        <v>1028</v>
      </c>
      <c r="L35" s="33">
        <v>30</v>
      </c>
      <c r="M35" s="33">
        <v>70</v>
      </c>
      <c r="O35" s="33">
        <v>1028</v>
      </c>
      <c r="P35" s="33">
        <v>30</v>
      </c>
      <c r="Q35" s="33">
        <v>70</v>
      </c>
    </row>
    <row r="36" spans="2:23" ht="18">
      <c r="B36" s="375"/>
      <c r="C36" s="375"/>
      <c r="D36" s="375"/>
      <c r="E36" s="33" t="s">
        <v>60</v>
      </c>
      <c r="F36" s="29"/>
      <c r="G36" s="33">
        <v>1029</v>
      </c>
      <c r="H36" s="33">
        <v>50</v>
      </c>
      <c r="I36" s="33">
        <v>70</v>
      </c>
      <c r="K36" s="33">
        <v>1029</v>
      </c>
      <c r="L36" s="33">
        <v>50</v>
      </c>
      <c r="M36" s="33">
        <v>70</v>
      </c>
      <c r="O36" s="33">
        <v>1029</v>
      </c>
      <c r="P36" s="33">
        <v>50</v>
      </c>
      <c r="Q36" s="33">
        <v>70</v>
      </c>
    </row>
    <row r="37" spans="2:23" ht="18.75" thickBot="1">
      <c r="B37" s="375"/>
      <c r="C37" s="375"/>
      <c r="D37" s="375"/>
      <c r="E37" s="95" t="s">
        <v>61</v>
      </c>
      <c r="F37" s="29"/>
      <c r="G37" s="33">
        <v>1030</v>
      </c>
      <c r="H37" s="33">
        <v>70</v>
      </c>
      <c r="I37" s="33">
        <v>70</v>
      </c>
      <c r="K37" s="33">
        <v>1030</v>
      </c>
      <c r="L37" s="33">
        <v>70</v>
      </c>
      <c r="M37" s="33">
        <v>70</v>
      </c>
      <c r="O37" s="33">
        <v>1030</v>
      </c>
      <c r="P37" s="33">
        <v>70</v>
      </c>
      <c r="Q37" s="33">
        <v>70</v>
      </c>
    </row>
    <row r="38" spans="2:23" ht="72.75" thickBot="1">
      <c r="B38" s="33">
        <v>10</v>
      </c>
      <c r="C38" s="375" t="s">
        <v>39</v>
      </c>
      <c r="D38" s="375"/>
      <c r="E38" s="93" t="s">
        <v>40</v>
      </c>
      <c r="F38" s="29"/>
      <c r="G38" s="33">
        <v>1031</v>
      </c>
      <c r="H38" s="33">
        <v>50</v>
      </c>
      <c r="I38" s="33">
        <v>250</v>
      </c>
      <c r="K38" s="33">
        <v>1031</v>
      </c>
      <c r="L38" s="33">
        <v>50</v>
      </c>
      <c r="M38" s="33">
        <v>250</v>
      </c>
      <c r="O38" s="33">
        <v>1031</v>
      </c>
      <c r="P38" s="33">
        <v>50</v>
      </c>
      <c r="Q38" s="33">
        <v>250</v>
      </c>
    </row>
    <row r="39" spans="2:23" ht="90.75" thickBot="1">
      <c r="B39" s="33">
        <v>11</v>
      </c>
      <c r="C39" s="375" t="s">
        <v>41</v>
      </c>
      <c r="D39" s="375"/>
      <c r="E39" s="93" t="s">
        <v>42</v>
      </c>
      <c r="F39" s="29"/>
      <c r="G39" s="33">
        <v>1032</v>
      </c>
      <c r="H39" s="33">
        <v>100</v>
      </c>
      <c r="I39" s="33">
        <v>100</v>
      </c>
      <c r="K39" s="33">
        <v>1032</v>
      </c>
      <c r="L39" s="33">
        <v>100</v>
      </c>
      <c r="M39" s="33">
        <v>100</v>
      </c>
      <c r="O39" s="33">
        <v>1032</v>
      </c>
      <c r="P39" s="33">
        <v>100</v>
      </c>
      <c r="Q39" s="33">
        <v>100</v>
      </c>
      <c r="W39" s="61"/>
    </row>
    <row r="40" spans="2:23" ht="138.75" thickBot="1">
      <c r="B40" s="33">
        <v>12</v>
      </c>
      <c r="C40" s="375" t="s">
        <v>43</v>
      </c>
      <c r="D40" s="375"/>
      <c r="E40" s="38" t="s">
        <v>54</v>
      </c>
      <c r="F40" s="29"/>
      <c r="G40" s="33">
        <v>1033</v>
      </c>
      <c r="H40" s="33">
        <v>30</v>
      </c>
      <c r="I40" s="33">
        <v>120</v>
      </c>
      <c r="K40" s="33">
        <v>1033</v>
      </c>
      <c r="L40" s="33">
        <v>30</v>
      </c>
      <c r="M40" s="33">
        <v>120</v>
      </c>
      <c r="O40" s="33">
        <v>1033</v>
      </c>
      <c r="P40" s="33">
        <v>30</v>
      </c>
      <c r="Q40" s="33">
        <v>120</v>
      </c>
    </row>
    <row r="41" spans="2:23" ht="165.75" thickBot="1">
      <c r="B41" s="33">
        <v>13</v>
      </c>
      <c r="C41" s="375" t="s">
        <v>44</v>
      </c>
      <c r="D41" s="375"/>
      <c r="E41" s="39" t="s">
        <v>55</v>
      </c>
      <c r="F41" s="29"/>
      <c r="G41" s="33">
        <v>1034</v>
      </c>
      <c r="H41" s="33">
        <v>50</v>
      </c>
      <c r="I41" s="33">
        <v>250</v>
      </c>
      <c r="K41" s="33">
        <v>1034</v>
      </c>
      <c r="L41" s="33">
        <v>50</v>
      </c>
      <c r="M41" s="33">
        <v>250</v>
      </c>
      <c r="O41" s="33">
        <v>1034</v>
      </c>
      <c r="P41" s="33">
        <v>50</v>
      </c>
      <c r="Q41" s="33">
        <v>250</v>
      </c>
    </row>
    <row r="42" spans="2:23" ht="18">
      <c r="B42" s="375">
        <v>14</v>
      </c>
      <c r="C42" s="375" t="s">
        <v>45</v>
      </c>
      <c r="D42" s="375"/>
      <c r="E42" s="28" t="s">
        <v>36</v>
      </c>
      <c r="F42" s="29"/>
      <c r="G42" s="33">
        <v>1035</v>
      </c>
      <c r="H42" s="33">
        <v>50</v>
      </c>
      <c r="I42" s="33">
        <v>100</v>
      </c>
      <c r="K42" s="33">
        <v>1035</v>
      </c>
      <c r="L42" s="33">
        <v>50</v>
      </c>
      <c r="M42" s="33">
        <v>100</v>
      </c>
      <c r="O42" s="33">
        <v>1035</v>
      </c>
      <c r="P42" s="33">
        <v>50</v>
      </c>
      <c r="Q42" s="33">
        <v>100</v>
      </c>
    </row>
    <row r="43" spans="2:23" ht="18">
      <c r="B43" s="375"/>
      <c r="C43" s="375"/>
      <c r="D43" s="375"/>
      <c r="E43" s="33" t="s">
        <v>37</v>
      </c>
      <c r="F43" s="29"/>
      <c r="G43" s="33">
        <v>1036</v>
      </c>
      <c r="H43" s="33">
        <v>70</v>
      </c>
      <c r="I43" s="33">
        <v>100</v>
      </c>
      <c r="K43" s="33">
        <v>1036</v>
      </c>
      <c r="L43" s="33">
        <v>70</v>
      </c>
      <c r="M43" s="33">
        <v>100</v>
      </c>
      <c r="O43" s="33">
        <v>1036</v>
      </c>
      <c r="P43" s="33">
        <v>70</v>
      </c>
      <c r="Q43" s="33">
        <v>100</v>
      </c>
    </row>
    <row r="44" spans="2:23" ht="18.75" thickBot="1">
      <c r="B44" s="375"/>
      <c r="C44" s="375"/>
      <c r="D44" s="375"/>
      <c r="E44" s="95" t="s">
        <v>38</v>
      </c>
      <c r="F44" s="29"/>
      <c r="G44" s="33">
        <v>1037</v>
      </c>
      <c r="H44" s="33">
        <v>100</v>
      </c>
      <c r="I44" s="33">
        <v>100</v>
      </c>
      <c r="K44" s="33">
        <v>1037</v>
      </c>
      <c r="L44" s="33">
        <v>100</v>
      </c>
      <c r="M44" s="33">
        <v>100</v>
      </c>
      <c r="O44" s="33">
        <v>1037</v>
      </c>
      <c r="P44" s="33">
        <v>100</v>
      </c>
      <c r="Q44" s="33">
        <v>100</v>
      </c>
    </row>
    <row r="45" spans="2:23" ht="18">
      <c r="B45" s="375">
        <v>15</v>
      </c>
      <c r="C45" s="375" t="s">
        <v>46</v>
      </c>
      <c r="D45" s="375"/>
      <c r="E45" s="28" t="s">
        <v>37</v>
      </c>
      <c r="F45" s="29"/>
      <c r="G45" s="33">
        <v>1038</v>
      </c>
      <c r="H45" s="33">
        <v>50</v>
      </c>
      <c r="I45" s="33">
        <v>100</v>
      </c>
      <c r="K45" s="33">
        <v>1038</v>
      </c>
      <c r="L45" s="33">
        <v>50</v>
      </c>
      <c r="M45" s="33">
        <v>100</v>
      </c>
      <c r="O45" s="33">
        <v>1038</v>
      </c>
      <c r="P45" s="33">
        <v>50</v>
      </c>
      <c r="Q45" s="33">
        <v>100</v>
      </c>
    </row>
    <row r="46" spans="2:23" ht="18">
      <c r="B46" s="375"/>
      <c r="C46" s="375"/>
      <c r="D46" s="375"/>
      <c r="E46" s="33" t="s">
        <v>47</v>
      </c>
      <c r="F46" s="29"/>
      <c r="G46" s="33">
        <v>1039</v>
      </c>
      <c r="H46" s="33">
        <v>70</v>
      </c>
      <c r="I46" s="33">
        <v>100</v>
      </c>
      <c r="K46" s="33">
        <v>1039</v>
      </c>
      <c r="L46" s="33">
        <v>70</v>
      </c>
      <c r="M46" s="33">
        <v>100</v>
      </c>
      <c r="O46" s="33">
        <v>1039</v>
      </c>
      <c r="P46" s="33">
        <v>70</v>
      </c>
      <c r="Q46" s="33">
        <v>100</v>
      </c>
    </row>
    <row r="47" spans="2:23" ht="18.75" customHeight="1" thickBot="1">
      <c r="B47" s="375"/>
      <c r="C47" s="375"/>
      <c r="D47" s="375"/>
      <c r="E47" s="95" t="s">
        <v>38</v>
      </c>
      <c r="F47" s="29"/>
      <c r="G47" s="33">
        <v>1040</v>
      </c>
      <c r="H47" s="33">
        <v>100</v>
      </c>
      <c r="I47" s="33">
        <v>100</v>
      </c>
      <c r="K47" s="33">
        <v>1040</v>
      </c>
      <c r="L47" s="33">
        <v>100</v>
      </c>
      <c r="M47" s="33">
        <v>100</v>
      </c>
      <c r="O47" s="33">
        <v>1040</v>
      </c>
      <c r="P47" s="33">
        <v>100</v>
      </c>
      <c r="Q47" s="33">
        <v>100</v>
      </c>
    </row>
    <row r="48" spans="2:23" ht="90.75" thickBot="1">
      <c r="B48" s="33">
        <v>16</v>
      </c>
      <c r="C48" s="375" t="s">
        <v>48</v>
      </c>
      <c r="D48" s="375"/>
      <c r="E48" s="39" t="s">
        <v>49</v>
      </c>
      <c r="F48" s="29"/>
      <c r="G48" s="33">
        <v>1041</v>
      </c>
      <c r="H48" s="33">
        <v>4</v>
      </c>
      <c r="I48" s="33">
        <v>100</v>
      </c>
      <c r="K48" s="33">
        <v>1041</v>
      </c>
      <c r="L48" s="33">
        <v>4</v>
      </c>
      <c r="M48" s="33">
        <v>100</v>
      </c>
      <c r="O48" s="33">
        <v>1041</v>
      </c>
      <c r="P48" s="33">
        <v>4</v>
      </c>
      <c r="Q48" s="33">
        <v>100</v>
      </c>
    </row>
  </sheetData>
  <mergeCells count="32">
    <mergeCell ref="O6:Q6"/>
    <mergeCell ref="K6:M6"/>
    <mergeCell ref="B6:E6"/>
    <mergeCell ref="C45:D47"/>
    <mergeCell ref="C48:D48"/>
    <mergeCell ref="C41:D41"/>
    <mergeCell ref="B42:B44"/>
    <mergeCell ref="C42:D44"/>
    <mergeCell ref="C34:D34"/>
    <mergeCell ref="B35:B37"/>
    <mergeCell ref="C35:D37"/>
    <mergeCell ref="C7:D7"/>
    <mergeCell ref="B8:B10"/>
    <mergeCell ref="C8:D10"/>
    <mergeCell ref="B11:B12"/>
    <mergeCell ref="C11:D12"/>
    <mergeCell ref="B25:B26"/>
    <mergeCell ref="B27:B34"/>
    <mergeCell ref="B45:B47"/>
    <mergeCell ref="G6:I6"/>
    <mergeCell ref="C24:D24"/>
    <mergeCell ref="C38:D38"/>
    <mergeCell ref="C39:D39"/>
    <mergeCell ref="C40:D40"/>
    <mergeCell ref="C25:D26"/>
    <mergeCell ref="C27:D33"/>
    <mergeCell ref="B13:B14"/>
    <mergeCell ref="C13:D14"/>
    <mergeCell ref="B15:B18"/>
    <mergeCell ref="C15:D18"/>
    <mergeCell ref="B19:B23"/>
    <mergeCell ref="C19:D23"/>
  </mergeCells>
  <pageMargins left="0.7" right="0.7" top="0.75" bottom="0.75" header="0.3" footer="0.3"/>
  <pageSetup scale="2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B9FFD9"/>
    <pageSetUpPr fitToPage="1"/>
  </sheetPr>
  <dimension ref="A1:Z60"/>
  <sheetViews>
    <sheetView rightToLeft="1" view="pageBreakPreview" topLeftCell="B10" zoomScale="69" zoomScaleNormal="69" zoomScaleSheetLayoutView="69" workbookViewId="0">
      <selection activeCell="D19" sqref="D19"/>
    </sheetView>
  </sheetViews>
  <sheetFormatPr defaultRowHeight="14.25"/>
  <cols>
    <col min="2" max="2" width="5.625" customWidth="1"/>
    <col min="3" max="3" width="42.125" customWidth="1"/>
    <col min="4" max="4" width="41.625" customWidth="1"/>
    <col min="8" max="8" width="35.75" customWidth="1"/>
    <col min="9" max="10" width="15.75" customWidth="1"/>
    <col min="11" max="11" width="10.25" customWidth="1"/>
    <col min="12" max="13" width="9.375" customWidth="1"/>
    <col min="14" max="14" width="6.875" customWidth="1"/>
    <col min="26" max="26" width="0" hidden="1" customWidth="1"/>
  </cols>
  <sheetData>
    <row r="1" spans="1:26" s="20" customFormat="1" ht="43.5" customHeight="1">
      <c r="A1" s="252"/>
      <c r="B1" s="252"/>
      <c r="C1" s="252"/>
      <c r="D1" s="383" t="s">
        <v>388</v>
      </c>
      <c r="E1" s="383"/>
      <c r="F1" s="383"/>
      <c r="G1" s="383"/>
      <c r="H1" s="383"/>
      <c r="I1" s="383"/>
      <c r="J1" s="252"/>
      <c r="K1" s="252"/>
      <c r="L1" s="252"/>
      <c r="M1" s="252"/>
      <c r="N1" s="252"/>
      <c r="O1" s="252"/>
      <c r="P1" s="252"/>
      <c r="Q1" s="252"/>
      <c r="R1" s="252"/>
    </row>
    <row r="2" spans="1:26" s="20" customFormat="1" ht="33.75" customHeight="1">
      <c r="A2" s="252"/>
      <c r="B2" s="252"/>
      <c r="C2" s="252"/>
      <c r="D2" s="383"/>
      <c r="E2" s="383"/>
      <c r="F2" s="383"/>
      <c r="G2" s="383"/>
      <c r="H2" s="383"/>
      <c r="I2" s="383"/>
      <c r="J2" s="252"/>
      <c r="K2" s="252"/>
      <c r="L2" s="252"/>
      <c r="M2" s="252"/>
      <c r="N2" s="252"/>
      <c r="O2" s="252"/>
      <c r="P2" s="252"/>
      <c r="Q2" s="252"/>
      <c r="R2" s="252"/>
    </row>
    <row r="3" spans="1:26" ht="27.75" thickBot="1">
      <c r="B3" s="59"/>
      <c r="C3" s="60" t="s">
        <v>297</v>
      </c>
      <c r="D3" s="62" t="s">
        <v>268</v>
      </c>
      <c r="G3" s="390" t="s">
        <v>297</v>
      </c>
      <c r="H3" s="391"/>
      <c r="I3" s="391"/>
      <c r="J3" s="392"/>
      <c r="K3" s="62" t="s">
        <v>268</v>
      </c>
    </row>
    <row r="4" spans="1:26" ht="37.5" customHeight="1">
      <c r="B4" s="55"/>
      <c r="C4" s="190" t="s">
        <v>280</v>
      </c>
      <c r="D4" s="288" t="s">
        <v>177</v>
      </c>
      <c r="G4" s="398" t="s">
        <v>256</v>
      </c>
      <c r="H4" s="384" t="s">
        <v>147</v>
      </c>
      <c r="I4" s="385"/>
      <c r="J4" s="386"/>
      <c r="K4" s="196" t="s">
        <v>145</v>
      </c>
    </row>
    <row r="5" spans="1:26" ht="37.5" customHeight="1">
      <c r="B5" s="55"/>
      <c r="C5" s="190" t="s">
        <v>242</v>
      </c>
      <c r="D5" s="195"/>
      <c r="G5" s="398"/>
      <c r="H5" s="384" t="s">
        <v>148</v>
      </c>
      <c r="I5" s="385"/>
      <c r="J5" s="386"/>
      <c r="K5" s="196" t="s">
        <v>145</v>
      </c>
    </row>
    <row r="6" spans="1:26" ht="37.5" customHeight="1">
      <c r="B6" s="55"/>
      <c r="C6" s="190" t="s">
        <v>169</v>
      </c>
      <c r="D6" s="288"/>
      <c r="G6" s="398"/>
      <c r="H6" s="384" t="s">
        <v>27</v>
      </c>
      <c r="I6" s="385"/>
      <c r="J6" s="386"/>
      <c r="K6" s="196" t="s">
        <v>145</v>
      </c>
    </row>
    <row r="7" spans="1:26" ht="37.5" customHeight="1">
      <c r="B7" s="55"/>
      <c r="C7" s="190" t="s">
        <v>250</v>
      </c>
      <c r="D7" s="195"/>
      <c r="G7" s="398"/>
      <c r="H7" s="384" t="s">
        <v>149</v>
      </c>
      <c r="I7" s="385"/>
      <c r="J7" s="386"/>
      <c r="K7" s="196" t="s">
        <v>145</v>
      </c>
    </row>
    <row r="8" spans="1:26" ht="37.5" customHeight="1">
      <c r="B8" s="55"/>
      <c r="C8" s="190" t="s">
        <v>251</v>
      </c>
      <c r="D8" s="288"/>
      <c r="G8" s="398"/>
      <c r="H8" s="384" t="s">
        <v>150</v>
      </c>
      <c r="I8" s="385"/>
      <c r="J8" s="386"/>
      <c r="K8" s="196" t="s">
        <v>145</v>
      </c>
    </row>
    <row r="9" spans="1:26" ht="37.5" customHeight="1">
      <c r="B9" s="55"/>
      <c r="C9" s="190" t="s">
        <v>281</v>
      </c>
      <c r="D9" s="195"/>
      <c r="G9" s="398"/>
      <c r="H9" s="384" t="s">
        <v>151</v>
      </c>
      <c r="I9" s="385"/>
      <c r="J9" s="386"/>
      <c r="K9" s="196" t="s">
        <v>145</v>
      </c>
    </row>
    <row r="10" spans="1:26" ht="37.5" customHeight="1" thickBot="1">
      <c r="B10" s="55"/>
      <c r="C10" s="190" t="s">
        <v>243</v>
      </c>
      <c r="D10" s="288"/>
      <c r="G10" s="399"/>
      <c r="H10" s="393" t="s">
        <v>152</v>
      </c>
      <c r="I10" s="394"/>
      <c r="J10" s="395"/>
      <c r="K10" s="203" t="s">
        <v>145</v>
      </c>
    </row>
    <row r="11" spans="1:26" ht="45" customHeight="1">
      <c r="B11" s="55"/>
      <c r="C11" s="190" t="s">
        <v>244</v>
      </c>
      <c r="D11" s="195"/>
      <c r="G11" s="400" t="s">
        <v>258</v>
      </c>
      <c r="H11" s="396" t="s">
        <v>271</v>
      </c>
      <c r="I11" s="396"/>
      <c r="J11" s="396"/>
      <c r="K11" s="201" t="s">
        <v>267</v>
      </c>
      <c r="Z11" t="b">
        <v>1</v>
      </c>
    </row>
    <row r="12" spans="1:26" ht="45" customHeight="1" thickBot="1">
      <c r="B12" s="55"/>
      <c r="C12" s="190" t="s">
        <v>393</v>
      </c>
      <c r="D12" s="288"/>
      <c r="G12" s="401"/>
      <c r="H12" s="397" t="s">
        <v>270</v>
      </c>
      <c r="I12" s="397"/>
      <c r="J12" s="397"/>
      <c r="K12" s="202" t="s">
        <v>267</v>
      </c>
    </row>
    <row r="13" spans="1:26" ht="42" customHeight="1" thickBot="1">
      <c r="B13" s="55"/>
      <c r="C13" s="191" t="s">
        <v>282</v>
      </c>
      <c r="D13" s="195" t="s">
        <v>178</v>
      </c>
      <c r="G13" s="405" t="s">
        <v>45</v>
      </c>
      <c r="H13" s="406"/>
      <c r="I13" s="406"/>
      <c r="J13" s="407"/>
      <c r="K13" s="199" t="s">
        <v>78</v>
      </c>
    </row>
    <row r="14" spans="1:26" ht="39.75" customHeight="1">
      <c r="B14" s="55"/>
      <c r="C14" s="190" t="s">
        <v>245</v>
      </c>
      <c r="D14" s="288"/>
      <c r="G14" s="387" t="s">
        <v>46</v>
      </c>
      <c r="H14" s="388"/>
      <c r="I14" s="388"/>
      <c r="J14" s="389"/>
      <c r="K14" s="200" t="s">
        <v>78</v>
      </c>
    </row>
    <row r="15" spans="1:26" ht="44.25" customHeight="1">
      <c r="B15" s="55"/>
      <c r="C15" s="190" t="s">
        <v>283</v>
      </c>
      <c r="D15" s="195" t="s">
        <v>146</v>
      </c>
      <c r="G15" s="192" t="s">
        <v>160</v>
      </c>
      <c r="H15" s="192" t="s">
        <v>288</v>
      </c>
      <c r="I15" s="193" t="s">
        <v>162</v>
      </c>
      <c r="J15" s="192" t="s">
        <v>163</v>
      </c>
      <c r="K15" s="192" t="s">
        <v>302</v>
      </c>
    </row>
    <row r="16" spans="1:26" ht="37.5" customHeight="1">
      <c r="B16" s="55"/>
      <c r="C16" s="190" t="s">
        <v>246</v>
      </c>
      <c r="D16" s="288"/>
      <c r="G16" s="53">
        <v>1</v>
      </c>
      <c r="H16" s="198"/>
      <c r="I16" s="196"/>
      <c r="J16" s="196"/>
      <c r="K16" s="196"/>
    </row>
    <row r="17" spans="2:13" ht="37.5" customHeight="1">
      <c r="B17" s="55"/>
      <c r="C17" s="190" t="s">
        <v>247</v>
      </c>
      <c r="D17" s="195" t="s">
        <v>259</v>
      </c>
      <c r="G17" s="280">
        <v>2</v>
      </c>
      <c r="H17" s="281"/>
      <c r="I17" s="282"/>
      <c r="J17" s="282"/>
      <c r="K17" s="282"/>
    </row>
    <row r="18" spans="2:13" ht="37.5" customHeight="1">
      <c r="B18" s="55"/>
      <c r="C18" s="190" t="s">
        <v>248</v>
      </c>
      <c r="D18" s="288"/>
      <c r="G18" s="53">
        <v>3</v>
      </c>
      <c r="H18" s="198"/>
      <c r="I18" s="196"/>
      <c r="J18" s="196"/>
      <c r="K18" s="196"/>
    </row>
    <row r="19" spans="2:13" ht="37.5" customHeight="1">
      <c r="B19" s="55"/>
      <c r="C19" s="190" t="s">
        <v>249</v>
      </c>
      <c r="D19" s="195" t="s">
        <v>260</v>
      </c>
      <c r="G19" s="280">
        <v>4</v>
      </c>
      <c r="H19" s="281"/>
      <c r="I19" s="282"/>
      <c r="J19" s="282"/>
      <c r="K19" s="282"/>
    </row>
    <row r="20" spans="2:13" ht="37.5" customHeight="1">
      <c r="B20" s="55"/>
      <c r="C20" s="190" t="s">
        <v>284</v>
      </c>
      <c r="D20" s="288"/>
      <c r="G20" s="53">
        <v>5</v>
      </c>
      <c r="H20" s="198"/>
      <c r="I20" s="196"/>
      <c r="J20" s="196"/>
      <c r="K20" s="196"/>
    </row>
    <row r="21" spans="2:13" ht="37.5" customHeight="1">
      <c r="B21" s="56"/>
      <c r="C21" s="190" t="s">
        <v>252</v>
      </c>
      <c r="D21" s="195" t="s">
        <v>293</v>
      </c>
      <c r="G21" s="280">
        <v>6</v>
      </c>
      <c r="H21" s="281"/>
      <c r="I21" s="282"/>
      <c r="J21" s="282"/>
      <c r="K21" s="282"/>
    </row>
    <row r="22" spans="2:13" ht="32.25" customHeight="1">
      <c r="G22" s="53">
        <v>7</v>
      </c>
      <c r="H22" s="198"/>
      <c r="I22" s="196"/>
      <c r="J22" s="196"/>
      <c r="K22" s="196"/>
    </row>
    <row r="23" spans="2:13" ht="32.25" customHeight="1">
      <c r="G23" s="280">
        <v>8</v>
      </c>
      <c r="H23" s="281"/>
      <c r="I23" s="282"/>
      <c r="J23" s="282"/>
      <c r="K23" s="282"/>
    </row>
    <row r="24" spans="2:13" ht="32.25" customHeight="1">
      <c r="G24" s="53">
        <v>9</v>
      </c>
      <c r="H24" s="198"/>
      <c r="I24" s="196"/>
      <c r="J24" s="196"/>
      <c r="K24" s="196"/>
    </row>
    <row r="25" spans="2:13" ht="32.25" customHeight="1">
      <c r="G25" s="280">
        <v>10</v>
      </c>
      <c r="H25" s="281"/>
      <c r="I25" s="282"/>
      <c r="J25" s="282"/>
      <c r="K25" s="282"/>
    </row>
    <row r="26" spans="2:13" ht="32.25" customHeight="1">
      <c r="G26" s="53">
        <v>11</v>
      </c>
      <c r="H26" s="198"/>
      <c r="I26" s="196"/>
      <c r="J26" s="196"/>
      <c r="K26" s="196"/>
    </row>
    <row r="27" spans="2:13" ht="32.25" customHeight="1" thickBot="1">
      <c r="B27" s="59"/>
      <c r="C27" s="60" t="s">
        <v>394</v>
      </c>
      <c r="D27" s="63" t="s">
        <v>434</v>
      </c>
      <c r="E27" s="63" t="s">
        <v>107</v>
      </c>
      <c r="G27" s="280">
        <v>12</v>
      </c>
      <c r="H27" s="281"/>
      <c r="I27" s="282"/>
      <c r="J27" s="282"/>
      <c r="K27" s="282"/>
    </row>
    <row r="28" spans="2:13" ht="32.25" customHeight="1">
      <c r="B28" s="416" t="s">
        <v>253</v>
      </c>
      <c r="C28" s="248"/>
      <c r="D28" s="200"/>
      <c r="E28" s="270">
        <v>30</v>
      </c>
      <c r="G28" s="53">
        <v>13</v>
      </c>
      <c r="H28" s="198"/>
      <c r="I28" s="196"/>
      <c r="J28" s="196"/>
      <c r="K28" s="196"/>
    </row>
    <row r="29" spans="2:13" ht="32.25" customHeight="1">
      <c r="B29" s="417"/>
      <c r="C29" s="283"/>
      <c r="D29" s="284"/>
      <c r="E29" s="285">
        <v>30</v>
      </c>
      <c r="G29" s="280">
        <v>14</v>
      </c>
      <c r="H29" s="281"/>
      <c r="I29" s="282"/>
      <c r="J29" s="282"/>
      <c r="K29" s="282"/>
    </row>
    <row r="30" spans="2:13" ht="32.25" customHeight="1">
      <c r="B30" s="417"/>
      <c r="C30" s="250"/>
      <c r="D30" s="247"/>
      <c r="E30" s="271">
        <v>30</v>
      </c>
      <c r="G30" s="53">
        <v>15</v>
      </c>
      <c r="H30" s="198"/>
      <c r="I30" s="196"/>
      <c r="J30" s="196"/>
      <c r="K30" s="196"/>
    </row>
    <row r="31" spans="2:13" ht="32.25" customHeight="1" thickBot="1">
      <c r="B31" s="417"/>
      <c r="C31" s="283"/>
      <c r="D31" s="286"/>
      <c r="E31" s="285">
        <v>30</v>
      </c>
    </row>
    <row r="32" spans="2:13" ht="32.25" customHeight="1" thickBot="1">
      <c r="B32" s="417"/>
      <c r="C32" s="250"/>
      <c r="D32" s="247"/>
      <c r="E32" s="271">
        <v>30</v>
      </c>
      <c r="J32" s="294" t="s">
        <v>297</v>
      </c>
      <c r="K32" s="295" t="s">
        <v>298</v>
      </c>
      <c r="L32" s="295" t="s">
        <v>437</v>
      </c>
      <c r="M32" s="296" t="s">
        <v>438</v>
      </c>
    </row>
    <row r="33" spans="2:13" ht="32.25" customHeight="1" thickBot="1">
      <c r="B33" s="417"/>
      <c r="C33" s="283"/>
      <c r="D33" s="286"/>
      <c r="E33" s="285"/>
      <c r="G33" s="402" t="s">
        <v>8</v>
      </c>
      <c r="H33" s="403"/>
      <c r="I33" s="404"/>
      <c r="J33" s="276" t="s">
        <v>10</v>
      </c>
      <c r="K33" s="291"/>
      <c r="L33" s="291"/>
      <c r="M33" s="274"/>
    </row>
    <row r="34" spans="2:13" ht="32.25" customHeight="1" thickBot="1">
      <c r="B34" s="417"/>
      <c r="C34" s="250"/>
      <c r="D34" s="247"/>
      <c r="E34" s="271"/>
      <c r="G34" s="402"/>
      <c r="H34" s="403"/>
      <c r="I34" s="404"/>
      <c r="J34" s="277" t="s">
        <v>11</v>
      </c>
      <c r="K34" s="292"/>
      <c r="L34" s="292"/>
      <c r="M34" s="289"/>
    </row>
    <row r="35" spans="2:13" ht="32.25" customHeight="1" thickBot="1">
      <c r="B35" s="418"/>
      <c r="C35" s="283"/>
      <c r="D35" s="286"/>
      <c r="E35" s="285"/>
      <c r="G35" s="402"/>
      <c r="H35" s="403"/>
      <c r="I35" s="404"/>
      <c r="J35" s="277" t="s">
        <v>12</v>
      </c>
      <c r="K35" s="197"/>
      <c r="L35" s="197"/>
      <c r="M35" s="275"/>
    </row>
    <row r="36" spans="2:13" ht="33" customHeight="1" thickBot="1">
      <c r="B36" s="416" t="s">
        <v>257</v>
      </c>
      <c r="C36" s="248"/>
      <c r="D36" s="200"/>
      <c r="E36" s="270"/>
      <c r="G36" s="402"/>
      <c r="H36" s="403"/>
      <c r="I36" s="404"/>
      <c r="J36" s="278" t="s">
        <v>13</v>
      </c>
      <c r="K36" s="293"/>
      <c r="L36" s="293"/>
      <c r="M36" s="290"/>
    </row>
    <row r="37" spans="2:13" ht="33" customHeight="1">
      <c r="B37" s="417"/>
      <c r="C37" s="287"/>
      <c r="D37" s="284"/>
      <c r="E37" s="285"/>
    </row>
    <row r="38" spans="2:13" ht="33" customHeight="1">
      <c r="B38" s="417"/>
      <c r="C38" s="272"/>
      <c r="D38" s="246"/>
      <c r="E38" s="271"/>
      <c r="G38" s="422" t="s">
        <v>428</v>
      </c>
      <c r="H38" s="423"/>
      <c r="I38" s="423"/>
      <c r="J38" s="423"/>
      <c r="K38" s="424"/>
    </row>
    <row r="39" spans="2:13" ht="33" customHeight="1">
      <c r="B39" s="417"/>
      <c r="C39" s="287"/>
      <c r="D39" s="284"/>
      <c r="E39" s="285"/>
      <c r="G39" s="419" t="s">
        <v>429</v>
      </c>
      <c r="H39" s="420"/>
      <c r="I39" s="420"/>
      <c r="J39" s="421"/>
      <c r="K39" s="246" t="s">
        <v>266</v>
      </c>
    </row>
    <row r="40" spans="2:13" ht="33" customHeight="1">
      <c r="B40" s="417"/>
      <c r="C40" s="272"/>
      <c r="D40" s="246"/>
      <c r="E40" s="271"/>
      <c r="H40" s="425" t="s">
        <v>439</v>
      </c>
      <c r="I40" s="425"/>
    </row>
    <row r="41" spans="2:13" ht="33.75" customHeight="1">
      <c r="B41" s="417"/>
      <c r="C41" s="287"/>
      <c r="D41" s="284"/>
      <c r="E41" s="285"/>
    </row>
    <row r="42" spans="2:13" ht="33.75" customHeight="1">
      <c r="B42" s="417"/>
      <c r="C42" s="272"/>
      <c r="D42" s="246"/>
      <c r="E42" s="271"/>
    </row>
    <row r="43" spans="2:13" ht="33.75" customHeight="1" thickBot="1">
      <c r="B43" s="418"/>
      <c r="C43" s="287"/>
      <c r="D43" s="284"/>
      <c r="E43" s="285"/>
    </row>
    <row r="44" spans="2:13" ht="35.25" customHeight="1">
      <c r="B44" s="414" t="s">
        <v>254</v>
      </c>
      <c r="C44" s="248"/>
      <c r="D44" s="200"/>
      <c r="E44" s="270"/>
    </row>
    <row r="45" spans="2:13" ht="35.25" customHeight="1">
      <c r="B45" s="415"/>
      <c r="C45" s="283"/>
      <c r="D45" s="284"/>
      <c r="E45" s="285"/>
    </row>
    <row r="46" spans="2:13" ht="35.25" customHeight="1">
      <c r="B46" s="415"/>
      <c r="C46" s="249"/>
      <c r="D46" s="246"/>
      <c r="E46" s="271"/>
    </row>
    <row r="47" spans="2:13" ht="35.25" customHeight="1">
      <c r="B47" s="415"/>
      <c r="C47" s="283"/>
      <c r="D47" s="284"/>
      <c r="E47" s="285"/>
      <c r="G47" s="268"/>
      <c r="H47" s="268"/>
      <c r="I47" s="268"/>
      <c r="J47" s="268"/>
      <c r="K47" s="269"/>
    </row>
    <row r="48" spans="2:13" ht="35.25" customHeight="1" thickBot="1">
      <c r="B48" s="415"/>
      <c r="C48" s="250"/>
      <c r="D48" s="279"/>
      <c r="E48" s="342"/>
      <c r="G48" s="268"/>
      <c r="H48" s="268"/>
      <c r="I48" s="268"/>
      <c r="J48" s="268"/>
      <c r="K48" s="269"/>
    </row>
    <row r="49" spans="1:14" ht="34.5" customHeight="1">
      <c r="B49" s="416" t="s">
        <v>255</v>
      </c>
      <c r="C49" s="317"/>
      <c r="D49" s="320"/>
      <c r="E49" s="324"/>
    </row>
    <row r="50" spans="1:14" ht="34.5" customHeight="1">
      <c r="A50" t="str">
        <f>IF(COUNTA('ورود اطلاعات پابه'!#REF!)=0,"","")</f>
        <v/>
      </c>
      <c r="B50" s="417"/>
      <c r="C50" s="318"/>
      <c r="D50" s="321"/>
      <c r="E50" s="325"/>
    </row>
    <row r="51" spans="1:14" ht="34.5" customHeight="1">
      <c r="B51" s="417"/>
      <c r="C51" s="273"/>
      <c r="D51" s="322"/>
      <c r="E51" s="326"/>
    </row>
    <row r="52" spans="1:14" ht="34.5" customHeight="1" thickBot="1">
      <c r="B52" s="417"/>
      <c r="C52" s="318"/>
      <c r="D52" s="321"/>
      <c r="E52" s="325"/>
    </row>
    <row r="53" spans="1:14" ht="34.5" customHeight="1" thickTop="1">
      <c r="B53" s="417"/>
      <c r="C53" s="273"/>
      <c r="D53" s="322"/>
      <c r="E53" s="326"/>
      <c r="G53" s="408" t="s">
        <v>436</v>
      </c>
      <c r="H53" s="409"/>
      <c r="I53" s="409"/>
      <c r="J53" s="409"/>
      <c r="K53" s="410"/>
    </row>
    <row r="54" spans="1:14" ht="34.5" customHeight="1" thickBot="1">
      <c r="B54" s="417"/>
      <c r="C54" s="318"/>
      <c r="D54" s="321"/>
      <c r="E54" s="325"/>
      <c r="G54" s="411"/>
      <c r="H54" s="412"/>
      <c r="I54" s="412"/>
      <c r="J54" s="412"/>
      <c r="K54" s="413"/>
    </row>
    <row r="55" spans="1:14" ht="34.5" customHeight="1" thickTop="1">
      <c r="B55" s="417"/>
      <c r="C55" s="273"/>
      <c r="D55" s="322"/>
      <c r="E55" s="326"/>
    </row>
    <row r="56" spans="1:14" ht="34.5" customHeight="1" thickBot="1">
      <c r="B56" s="418"/>
      <c r="C56" s="319"/>
      <c r="D56" s="323"/>
      <c r="E56" s="327"/>
    </row>
    <row r="57" spans="1:14" ht="29.25" customHeight="1" thickBot="1">
      <c r="L57" s="380" t="s">
        <v>435</v>
      </c>
      <c r="M57" s="381"/>
      <c r="N57" s="382"/>
    </row>
    <row r="58" spans="1:14" ht="29.25" customHeight="1"/>
    <row r="59" spans="1:14" ht="29.25" customHeight="1"/>
    <row r="60" spans="1:14" ht="29.25" customHeight="1"/>
  </sheetData>
  <mergeCells count="25">
    <mergeCell ref="G53:K54"/>
    <mergeCell ref="B44:B48"/>
    <mergeCell ref="B49:B56"/>
    <mergeCell ref="H7:J7"/>
    <mergeCell ref="B28:B35"/>
    <mergeCell ref="B36:B43"/>
    <mergeCell ref="G39:J39"/>
    <mergeCell ref="G38:K38"/>
    <mergeCell ref="H40:I40"/>
    <mergeCell ref="L57:N57"/>
    <mergeCell ref="D1:I2"/>
    <mergeCell ref="H8:J8"/>
    <mergeCell ref="G14:J14"/>
    <mergeCell ref="G3:J3"/>
    <mergeCell ref="H9:J9"/>
    <mergeCell ref="H10:J10"/>
    <mergeCell ref="H11:J11"/>
    <mergeCell ref="H12:J12"/>
    <mergeCell ref="G4:G10"/>
    <mergeCell ref="G11:G12"/>
    <mergeCell ref="G33:I36"/>
    <mergeCell ref="H4:J4"/>
    <mergeCell ref="H5:J5"/>
    <mergeCell ref="G13:J13"/>
    <mergeCell ref="H6:J6"/>
  </mergeCells>
  <conditionalFormatting sqref="K11:K12">
    <cfRule type="beginsWith" dxfId="4" priority="3" operator="beginsWith" text="عدم تایید">
      <formula>LEFT(K11,LEN("عدم تایید"))="عدم تایید"</formula>
    </cfRule>
    <cfRule type="beginsWith" dxfId="3" priority="4" operator="beginsWith" text="تایید">
      <formula>LEFT(K11,LEN("تایید"))="تایید"</formula>
    </cfRule>
  </conditionalFormatting>
  <conditionalFormatting sqref="K39 K47:K48">
    <cfRule type="beginsWith" dxfId="2" priority="1" operator="beginsWith" text="تایید">
      <formula>LEFT(K39,LEN("تایید"))="تایید"</formula>
    </cfRule>
    <cfRule type="beginsWith" dxfId="1" priority="2" operator="beginsWith" text="عدم تایید">
      <formula>LEFT(K39,LEN("عدم تایید"))="عدم تایید"</formula>
    </cfRule>
  </conditionalFormatting>
  <dataValidations xWindow="557" yWindow="296" count="4">
    <dataValidation type="whole" allowBlank="1" showInputMessage="1" showErrorMessage="1" errorTitle="اخطار" error="امتیاز را در بازه ی صحیح وارد کنید" prompt="حداکثر امتیاز هر مقاله 30 امتیاز و حداکثر امتیاز مقالات 120 امتیاز می باشد._x000a_برای حذف امتیاز از دکمه DEL کیبورد استفاده نمائید." sqref="E28:E35" xr:uid="{00000000-0002-0000-0100-000000000000}">
      <formula1>1</formula1>
      <formula2>30</formula2>
    </dataValidation>
    <dataValidation type="whole" allowBlank="1" showInputMessage="1" showErrorMessage="1" errorTitle="اخطار" error="امتیاز را در بازه ی صحیح وارد کنید" prompt="حداکثر امتیاز هر طرح 50 امتیاز و حداکثر امتیاز طرح ها 250 امتیاز می باشد._x000a_برای حذف امتیاز از دکمه DEL  کیبورد استفاده نمایید." sqref="E36:E43" xr:uid="{00000000-0002-0000-0100-000001000000}">
      <formula1>1</formula1>
      <formula2>50</formula2>
    </dataValidation>
    <dataValidation type="whole" allowBlank="1" showInputMessage="1" showErrorMessage="1" errorTitle="اخطار" error="امتیاز را در بازه ی صحیح وارد کنید" prompt="حداکثر امتیاز هر مورد 100 امتیاز و حداکثر امتیاز موارد 100 امتیاز می باشد._x000a_برای حذف امتیاز از دکمه DEL  کیبورد استفاده نمایید." sqref="E44:E48" xr:uid="{00000000-0002-0000-0100-000002000000}">
      <formula1>1</formula1>
      <formula2>100</formula2>
    </dataValidation>
    <dataValidation type="whole" allowBlank="1" showInputMessage="1" showErrorMessage="1" errorTitle="اخطار" error="امتیاز را در بازه ی صحیح وارد کنید" prompt="حداکثر امتیاز هر مورد 50 امتیاز و حداکثر امتیاز موارد 250 امتیاز می باشد._x000a_برای حذف امتیاز از دکمه DEL  کیبورد استفاده نمایید." sqref="E49:E56" xr:uid="{00000000-0002-0000-0100-000003000000}">
      <formula1>1</formula1>
      <formula2>50</formula2>
    </dataValidation>
  </dataValidations>
  <hyperlinks>
    <hyperlink ref="L57:N57" r:id="rId1" display="طراحی و پیاده سازی :  علی هوشمندی©" xr:uid="{00000000-0004-0000-0100-000000000000}"/>
  </hyperlinks>
  <pageMargins left="0.7" right="0.7" top="0.75" bottom="0.75" header="0.3" footer="0.3"/>
  <pageSetup paperSize="9" scale="35" fitToHeight="0" orientation="portrait" r:id="rId2"/>
  <drawing r:id="rId3"/>
  <legacyDrawing r:id="rId4"/>
  <extLst>
    <ext xmlns:x14="http://schemas.microsoft.com/office/spreadsheetml/2009/9/main" uri="{CCE6A557-97BC-4b89-ADB6-D9C93CAAB3DF}">
      <x14:dataValidations xmlns:xm="http://schemas.microsoft.com/office/excel/2006/main" xWindow="557" yWindow="296" count="11">
        <x14:dataValidation type="list" allowBlank="1" showInputMessage="1" showErrorMessage="1" xr:uid="{00000000-0002-0000-0100-000004000000}">
          <x14:formula1>
            <xm:f>'جدول امتیازات'!$W$13:$W$15</xm:f>
          </x14:formula1>
          <xm:sqref>D4</xm:sqref>
        </x14:dataValidation>
        <x14:dataValidation type="list" allowBlank="1" showInputMessage="1" showErrorMessage="1" xr:uid="{00000000-0002-0000-0100-000005000000}">
          <x14:formula1>
            <xm:f>'جدول امتیازات'!$X$13:$X$15</xm:f>
          </x14:formula1>
          <xm:sqref>D13</xm:sqref>
        </x14:dataValidation>
        <x14:dataValidation type="list" allowBlank="1" showInputMessage="1" showErrorMessage="1" xr:uid="{00000000-0002-0000-0100-000006000000}">
          <x14:formula1>
            <xm:f>'جدول امتیازات'!$Y$13:$Y$14</xm:f>
          </x14:formula1>
          <xm:sqref>D17</xm:sqref>
        </x14:dataValidation>
        <x14:dataValidation type="list" allowBlank="1" showInputMessage="1" showErrorMessage="1" xr:uid="{00000000-0002-0000-0100-000007000000}">
          <x14:formula1>
            <xm:f>'جدول امتیازات'!$Y$15:$Y$17</xm:f>
          </x14:formula1>
          <xm:sqref>D19</xm:sqref>
        </x14:dataValidation>
        <x14:dataValidation type="list" allowBlank="1" showInputMessage="1" showErrorMessage="1" xr:uid="{00000000-0002-0000-0100-000008000000}">
          <x14:formula1>
            <xm:f>'جدول امتیازات'!$W$11:$W$12</xm:f>
          </x14:formula1>
          <xm:sqref>K4:K10 D15</xm:sqref>
        </x14:dataValidation>
        <x14:dataValidation type="list" allowBlank="1" showInputMessage="1" showErrorMessage="1" xr:uid="{00000000-0002-0000-0100-000009000000}">
          <x14:formula1>
            <xm:f>'جدول امتیازات'!$X$18:$X$21</xm:f>
          </x14:formula1>
          <xm:sqref>D20</xm:sqref>
        </x14:dataValidation>
        <x14:dataValidation type="list" allowBlank="1" showInputMessage="1" showErrorMessage="1" xr:uid="{00000000-0002-0000-0100-00000A000000}">
          <x14:formula1>
            <xm:f>'جدول امتیازات'!$Y$10:$Y$12</xm:f>
          </x14:formula1>
          <xm:sqref>K11:K12</xm:sqref>
        </x14:dataValidation>
        <x14:dataValidation type="list" allowBlank="1" showInputMessage="1" showErrorMessage="1" xr:uid="{00000000-0002-0000-0100-00000B000000}">
          <x14:formula1>
            <xm:f>'جدول امتیازات'!$W$16:$W$19</xm:f>
          </x14:formula1>
          <xm:sqref>D21</xm:sqref>
        </x14:dataValidation>
        <x14:dataValidation type="list" allowBlank="1" showInputMessage="1" showErrorMessage="1" xr:uid="{00000000-0002-0000-0100-00000C000000}">
          <x14:formula1>
            <xm:f>'جدول امتیازات'!$Y$18:$Y$21</xm:f>
          </x14:formula1>
          <xm:sqref>K13</xm:sqref>
        </x14:dataValidation>
        <x14:dataValidation type="list" allowBlank="1" showInputMessage="1" showErrorMessage="1" xr:uid="{00000000-0002-0000-0100-00000D000000}">
          <x14:formula1>
            <xm:f>'جدول امتیازات'!$W$24:$W$27</xm:f>
          </x14:formula1>
          <xm:sqref>K14</xm:sqref>
        </x14:dataValidation>
        <x14:dataValidation type="list" allowBlank="1" showErrorMessage="1" prompt="تایید_x000a_عدم تایید" xr:uid="{00000000-0002-0000-0100-00000E000000}">
          <x14:formula1>
            <xm:f>'جدول امتیازات'!$Y$11:$Y$12</xm:f>
          </x14:formula1>
          <xm:sqref>K47:K48 K39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B9FFD9"/>
  </sheetPr>
  <dimension ref="B1:T55"/>
  <sheetViews>
    <sheetView rightToLeft="1" view="pageBreakPreview" zoomScaleSheetLayoutView="100" workbookViewId="0">
      <selection activeCell="C12" sqref="C12"/>
    </sheetView>
  </sheetViews>
  <sheetFormatPr defaultColWidth="9" defaultRowHeight="14.25"/>
  <cols>
    <col min="1" max="2" width="3.625" style="7" customWidth="1"/>
    <col min="3" max="3" width="28" style="7" customWidth="1"/>
    <col min="4" max="4" width="11.125" style="7" customWidth="1"/>
    <col min="5" max="5" width="11.375" style="7" customWidth="1"/>
    <col min="6" max="6" width="5.375" style="7" customWidth="1"/>
    <col min="7" max="7" width="6.125" style="7" customWidth="1"/>
    <col min="8" max="8" width="6.375" style="7" customWidth="1"/>
    <col min="9" max="9" width="6.875" style="7" customWidth="1"/>
    <col min="10" max="10" width="5.375" style="7" customWidth="1"/>
    <col min="11" max="11" width="6.125" style="7" customWidth="1"/>
    <col min="12" max="14" width="5.375" style="7" customWidth="1"/>
    <col min="15" max="15" width="16.375" style="7" customWidth="1"/>
    <col min="16" max="16" width="9" style="7"/>
    <col min="17" max="19" width="9" style="7" customWidth="1"/>
    <col min="20" max="20" width="10.125" style="7" customWidth="1"/>
    <col min="21" max="16384" width="9" style="7"/>
  </cols>
  <sheetData>
    <row r="1" spans="2:15" ht="16.5" customHeight="1">
      <c r="B1" s="469" t="s">
        <v>185</v>
      </c>
      <c r="C1" s="469"/>
      <c r="D1" s="469"/>
      <c r="E1" s="469"/>
      <c r="F1" s="469"/>
      <c r="G1" s="469"/>
      <c r="H1" s="469"/>
      <c r="I1" s="469"/>
      <c r="J1" s="469"/>
      <c r="K1" s="469"/>
      <c r="L1" s="469"/>
      <c r="M1" s="469"/>
      <c r="N1" s="469"/>
      <c r="O1" s="469"/>
    </row>
    <row r="2" spans="2:15" ht="45.75" customHeight="1">
      <c r="B2" s="470">
        <f>'ورود اطلاعات پابه'!D5</f>
        <v>0</v>
      </c>
      <c r="C2" s="470"/>
      <c r="D2" s="470"/>
      <c r="E2" s="470"/>
      <c r="F2" s="470"/>
      <c r="G2" s="470"/>
      <c r="H2" s="470"/>
      <c r="I2" s="470"/>
      <c r="J2" s="470"/>
      <c r="K2" s="470"/>
      <c r="L2" s="470"/>
      <c r="M2" s="470"/>
      <c r="N2" s="470"/>
      <c r="O2" s="470"/>
    </row>
    <row r="3" spans="2:15" ht="26.25" customHeight="1">
      <c r="B3" s="471" t="s">
        <v>396</v>
      </c>
      <c r="C3" s="471"/>
      <c r="D3" s="471"/>
      <c r="E3" s="471"/>
      <c r="F3" s="471"/>
      <c r="G3" s="471"/>
      <c r="H3" s="471"/>
      <c r="I3" s="471"/>
      <c r="J3" s="471"/>
      <c r="K3" s="471"/>
      <c r="L3" s="471"/>
      <c r="M3" s="471"/>
      <c r="N3" s="471"/>
      <c r="O3" s="471"/>
    </row>
    <row r="4" spans="2:15" ht="24.75">
      <c r="B4" s="487" t="str">
        <f>'ورود اطلاعات پابه'!C6&amp;":"&amp;"  "&amp;'ورود اطلاعات پابه'!D6</f>
        <v xml:space="preserve">نام و نام خانوادگی:  </v>
      </c>
      <c r="C4" s="488"/>
      <c r="D4" s="488"/>
      <c r="E4" s="488"/>
      <c r="F4" s="49"/>
      <c r="G4" s="8" t="s">
        <v>186</v>
      </c>
      <c r="H4" s="484">
        <f>'ورود اطلاعات پابه'!D9</f>
        <v>0</v>
      </c>
      <c r="I4" s="485"/>
      <c r="J4" s="485"/>
      <c r="K4" s="485"/>
      <c r="L4" s="485"/>
      <c r="M4" s="485"/>
      <c r="N4" s="486"/>
      <c r="O4" s="463" t="s">
        <v>187</v>
      </c>
    </row>
    <row r="5" spans="2:15" ht="21.75" customHeight="1">
      <c r="B5" s="460" t="s">
        <v>160</v>
      </c>
      <c r="C5" s="463" t="s">
        <v>188</v>
      </c>
      <c r="D5" s="463" t="s">
        <v>118</v>
      </c>
      <c r="E5" s="463" t="s">
        <v>189</v>
      </c>
      <c r="F5" s="472" t="s">
        <v>190</v>
      </c>
      <c r="G5" s="473"/>
      <c r="H5" s="474"/>
      <c r="I5" s="472" t="s">
        <v>191</v>
      </c>
      <c r="J5" s="473"/>
      <c r="K5" s="474"/>
      <c r="L5" s="478" t="s">
        <v>192</v>
      </c>
      <c r="M5" s="479"/>
      <c r="N5" s="480"/>
      <c r="O5" s="464"/>
    </row>
    <row r="6" spans="2:15" ht="17.25" customHeight="1">
      <c r="B6" s="461"/>
      <c r="C6" s="464"/>
      <c r="D6" s="464"/>
      <c r="E6" s="464"/>
      <c r="F6" s="475"/>
      <c r="G6" s="476"/>
      <c r="H6" s="477"/>
      <c r="I6" s="475"/>
      <c r="J6" s="476"/>
      <c r="K6" s="477"/>
      <c r="L6" s="481"/>
      <c r="M6" s="482"/>
      <c r="N6" s="483"/>
      <c r="O6" s="464"/>
    </row>
    <row r="7" spans="2:15" ht="17.25" customHeight="1">
      <c r="B7" s="462"/>
      <c r="C7" s="465"/>
      <c r="D7" s="465"/>
      <c r="E7" s="465"/>
      <c r="F7" s="17" t="s">
        <v>123</v>
      </c>
      <c r="G7" s="17" t="s">
        <v>124</v>
      </c>
      <c r="H7" s="17" t="s">
        <v>125</v>
      </c>
      <c r="I7" s="17" t="s">
        <v>123</v>
      </c>
      <c r="J7" s="17" t="s">
        <v>124</v>
      </c>
      <c r="K7" s="17" t="s">
        <v>125</v>
      </c>
      <c r="L7" s="65" t="s">
        <v>123</v>
      </c>
      <c r="M7" s="65" t="s">
        <v>124</v>
      </c>
      <c r="N7" s="65" t="s">
        <v>125</v>
      </c>
      <c r="O7" s="465"/>
    </row>
    <row r="8" spans="2:15" ht="24" customHeight="1">
      <c r="B8" s="9">
        <v>1</v>
      </c>
      <c r="C8" s="10" t="s">
        <v>234</v>
      </c>
      <c r="D8" s="10"/>
      <c r="E8" s="106" t="s">
        <v>392</v>
      </c>
      <c r="F8" s="18">
        <v>0</v>
      </c>
      <c r="G8" s="11">
        <v>0</v>
      </c>
      <c r="H8" s="11">
        <v>0</v>
      </c>
      <c r="I8" s="11">
        <v>0</v>
      </c>
      <c r="J8" s="11">
        <v>0</v>
      </c>
      <c r="K8" s="11">
        <v>0</v>
      </c>
      <c r="L8" s="66">
        <f>IFERROR(IF(K8=0,0,IF(ISBLANK(K8),"",INT(MOD(MOD(DAYS360(DATE(H8,G8,F8),DATE(K8,J8,I8)),360),30)))),"")</f>
        <v>0</v>
      </c>
      <c r="M8" s="66">
        <f>IFERROR(IF(K8=0,0,IF(ISBLANK(K8),"",INT(MOD(DAYS360(DATE(H8,G8,F8),DATE(K8,J8,I8)),360)/30))),"")</f>
        <v>0</v>
      </c>
      <c r="N8" s="66">
        <f>IFERROR(IF(K8=0,0,IF(ISBLANK(K8),"",INT(DAYS360(DATE(H8,G8,F8),DATE(K8,J8,I8))/360))),"")</f>
        <v>0</v>
      </c>
      <c r="O8" s="12"/>
    </row>
    <row r="9" spans="2:15" ht="24" customHeight="1">
      <c r="B9" s="9">
        <v>2</v>
      </c>
      <c r="C9" s="10" t="s">
        <v>455</v>
      </c>
      <c r="D9" s="10" t="s">
        <v>61</v>
      </c>
      <c r="E9" s="106" t="s">
        <v>235</v>
      </c>
      <c r="F9" s="11">
        <v>1</v>
      </c>
      <c r="G9" s="11">
        <v>3</v>
      </c>
      <c r="H9" s="11">
        <v>1388</v>
      </c>
      <c r="I9" s="11">
        <v>13</v>
      </c>
      <c r="J9" s="11">
        <v>4</v>
      </c>
      <c r="K9" s="11">
        <v>1395</v>
      </c>
      <c r="L9" s="66">
        <f t="shared" ref="L9:L30" si="0">IFERROR(IF(K9=0,0,IF(ISBLANK(K9),"",INT(MOD(MOD(DAYS360(DATE(H9,G9,F9),DATE(K9,J9,I9)),360),30)))),"")</f>
        <v>12</v>
      </c>
      <c r="M9" s="66">
        <f t="shared" ref="M9:M31" si="1">IFERROR(IF(K9=0,0,IF(ISBLANK(K9),"",INT(MOD(DAYS360(DATE(H9,G9,F9),DATE(K9,J9,I9)),360)/30))),"")</f>
        <v>1</v>
      </c>
      <c r="N9" s="66">
        <f t="shared" ref="N9:N31" si="2">IFERROR(IF(K9=0,0,IF(ISBLANK(K9),"",INT(DAYS360(DATE(H9,G9,F9),DATE(K9,J9,I9))/360))),"")</f>
        <v>7</v>
      </c>
      <c r="O9" s="12"/>
    </row>
    <row r="10" spans="2:15" ht="24" customHeight="1">
      <c r="B10" s="9">
        <v>3</v>
      </c>
      <c r="C10" s="10"/>
      <c r="D10" s="10"/>
      <c r="E10" s="106"/>
      <c r="F10" s="11"/>
      <c r="G10" s="11"/>
      <c r="H10" s="11"/>
      <c r="I10" s="11"/>
      <c r="J10" s="11"/>
      <c r="K10" s="11"/>
      <c r="L10" s="66"/>
      <c r="M10" s="66"/>
      <c r="N10" s="66"/>
      <c r="O10" s="12"/>
    </row>
    <row r="11" spans="2:15" ht="24" customHeight="1">
      <c r="B11" s="9">
        <v>4</v>
      </c>
      <c r="C11" s="10"/>
      <c r="D11" s="10"/>
      <c r="E11" s="106"/>
      <c r="F11" s="11"/>
      <c r="G11" s="11"/>
      <c r="H11" s="11"/>
      <c r="I11" s="11"/>
      <c r="J11" s="11"/>
      <c r="K11" s="11"/>
      <c r="L11" s="66"/>
      <c r="M11" s="66"/>
      <c r="N11" s="66"/>
      <c r="O11" s="12"/>
    </row>
    <row r="12" spans="2:15" ht="24" customHeight="1">
      <c r="B12" s="9">
        <v>5</v>
      </c>
      <c r="C12" s="13"/>
      <c r="D12" s="10"/>
      <c r="E12" s="106"/>
      <c r="F12" s="11"/>
      <c r="G12" s="11"/>
      <c r="H12" s="11"/>
      <c r="I12" s="11"/>
      <c r="J12" s="11"/>
      <c r="K12" s="11"/>
      <c r="L12" s="66"/>
      <c r="M12" s="66"/>
      <c r="N12" s="66"/>
      <c r="O12" s="12"/>
    </row>
    <row r="13" spans="2:15" ht="24" customHeight="1">
      <c r="B13" s="9">
        <v>6</v>
      </c>
      <c r="C13" s="13"/>
      <c r="D13" s="10"/>
      <c r="E13" s="106"/>
      <c r="F13" s="11"/>
      <c r="G13" s="11"/>
      <c r="H13" s="11"/>
      <c r="I13" s="11"/>
      <c r="J13" s="11"/>
      <c r="K13" s="11"/>
      <c r="L13" s="66">
        <f t="shared" si="0"/>
        <v>0</v>
      </c>
      <c r="M13" s="66">
        <f t="shared" si="1"/>
        <v>0</v>
      </c>
      <c r="N13" s="66">
        <f t="shared" si="2"/>
        <v>0</v>
      </c>
      <c r="O13" s="12"/>
    </row>
    <row r="14" spans="2:15" ht="24" customHeight="1">
      <c r="B14" s="9">
        <v>7</v>
      </c>
      <c r="C14" s="13"/>
      <c r="D14" s="10"/>
      <c r="E14" s="106"/>
      <c r="F14" s="11"/>
      <c r="G14" s="11"/>
      <c r="H14" s="11"/>
      <c r="I14" s="11"/>
      <c r="J14" s="11"/>
      <c r="K14" s="11"/>
      <c r="L14" s="66">
        <f t="shared" si="0"/>
        <v>0</v>
      </c>
      <c r="M14" s="66">
        <f t="shared" si="1"/>
        <v>0</v>
      </c>
      <c r="N14" s="66">
        <f t="shared" si="2"/>
        <v>0</v>
      </c>
      <c r="O14" s="12"/>
    </row>
    <row r="15" spans="2:15" ht="24" customHeight="1">
      <c r="B15" s="9">
        <v>8</v>
      </c>
      <c r="C15" s="13"/>
      <c r="D15" s="10"/>
      <c r="E15" s="106"/>
      <c r="F15" s="11"/>
      <c r="G15" s="11"/>
      <c r="H15" s="11"/>
      <c r="I15" s="11"/>
      <c r="J15" s="11"/>
      <c r="K15" s="11"/>
      <c r="L15" s="66">
        <f t="shared" si="0"/>
        <v>0</v>
      </c>
      <c r="M15" s="66">
        <f t="shared" si="1"/>
        <v>0</v>
      </c>
      <c r="N15" s="66">
        <f t="shared" si="2"/>
        <v>0</v>
      </c>
      <c r="O15" s="12"/>
    </row>
    <row r="16" spans="2:15" ht="24" customHeight="1">
      <c r="B16" s="9">
        <v>9</v>
      </c>
      <c r="C16" s="13"/>
      <c r="D16" s="10"/>
      <c r="E16" s="106"/>
      <c r="F16" s="11"/>
      <c r="G16" s="11"/>
      <c r="H16" s="11"/>
      <c r="I16" s="11"/>
      <c r="J16" s="11"/>
      <c r="K16" s="11"/>
      <c r="L16" s="66">
        <f t="shared" si="0"/>
        <v>0</v>
      </c>
      <c r="M16" s="66">
        <f t="shared" si="1"/>
        <v>0</v>
      </c>
      <c r="N16" s="66">
        <f t="shared" si="2"/>
        <v>0</v>
      </c>
      <c r="O16" s="12"/>
    </row>
    <row r="17" spans="2:20" ht="24" customHeight="1">
      <c r="B17" s="9">
        <v>10</v>
      </c>
      <c r="C17" s="13"/>
      <c r="D17" s="10"/>
      <c r="E17" s="106"/>
      <c r="F17" s="11"/>
      <c r="G17" s="11"/>
      <c r="H17" s="11"/>
      <c r="I17" s="11"/>
      <c r="J17" s="11"/>
      <c r="K17" s="11"/>
      <c r="L17" s="66">
        <f t="shared" si="0"/>
        <v>0</v>
      </c>
      <c r="M17" s="66">
        <f t="shared" si="1"/>
        <v>0</v>
      </c>
      <c r="N17" s="66">
        <f t="shared" si="2"/>
        <v>0</v>
      </c>
      <c r="O17" s="12"/>
    </row>
    <row r="18" spans="2:20" ht="24" customHeight="1">
      <c r="B18" s="9">
        <v>11</v>
      </c>
      <c r="C18" s="13"/>
      <c r="D18" s="10"/>
      <c r="E18" s="106"/>
      <c r="F18" s="11"/>
      <c r="G18" s="11"/>
      <c r="H18" s="11"/>
      <c r="I18" s="11"/>
      <c r="J18" s="11"/>
      <c r="K18" s="11"/>
      <c r="L18" s="66">
        <f t="shared" si="0"/>
        <v>0</v>
      </c>
      <c r="M18" s="66">
        <f t="shared" si="1"/>
        <v>0</v>
      </c>
      <c r="N18" s="66">
        <f t="shared" si="2"/>
        <v>0</v>
      </c>
      <c r="O18" s="12"/>
    </row>
    <row r="19" spans="2:20" ht="24" customHeight="1">
      <c r="B19" s="9">
        <v>12</v>
      </c>
      <c r="C19" s="13"/>
      <c r="D19" s="10"/>
      <c r="E19" s="106"/>
      <c r="F19" s="11"/>
      <c r="G19" s="11"/>
      <c r="H19" s="11"/>
      <c r="I19" s="11"/>
      <c r="J19" s="11"/>
      <c r="K19" s="11"/>
      <c r="L19" s="66">
        <f t="shared" si="0"/>
        <v>0</v>
      </c>
      <c r="M19" s="66">
        <f t="shared" si="1"/>
        <v>0</v>
      </c>
      <c r="N19" s="66">
        <f t="shared" si="2"/>
        <v>0</v>
      </c>
      <c r="O19" s="12"/>
    </row>
    <row r="20" spans="2:20" ht="24" customHeight="1">
      <c r="B20" s="9">
        <v>13</v>
      </c>
      <c r="C20" s="13"/>
      <c r="D20" s="10"/>
      <c r="E20" s="106"/>
      <c r="F20" s="11"/>
      <c r="G20" s="11"/>
      <c r="H20" s="11"/>
      <c r="I20" s="11"/>
      <c r="J20" s="11"/>
      <c r="K20" s="11"/>
      <c r="L20" s="66">
        <f t="shared" si="0"/>
        <v>0</v>
      </c>
      <c r="M20" s="66">
        <f t="shared" si="1"/>
        <v>0</v>
      </c>
      <c r="N20" s="66">
        <f t="shared" si="2"/>
        <v>0</v>
      </c>
      <c r="O20" s="12"/>
    </row>
    <row r="21" spans="2:20" ht="24" customHeight="1">
      <c r="B21" s="9">
        <v>14</v>
      </c>
      <c r="C21" s="13"/>
      <c r="D21" s="10"/>
      <c r="E21" s="106"/>
      <c r="F21" s="11"/>
      <c r="G21" s="11"/>
      <c r="H21" s="11"/>
      <c r="I21" s="11"/>
      <c r="J21" s="11"/>
      <c r="K21" s="11"/>
      <c r="L21" s="66">
        <f t="shared" si="0"/>
        <v>0</v>
      </c>
      <c r="M21" s="66">
        <f t="shared" si="1"/>
        <v>0</v>
      </c>
      <c r="N21" s="66">
        <f t="shared" si="2"/>
        <v>0</v>
      </c>
      <c r="O21" s="12"/>
    </row>
    <row r="22" spans="2:20" ht="24" customHeight="1">
      <c r="B22" s="9">
        <v>15</v>
      </c>
      <c r="C22" s="13"/>
      <c r="D22" s="10"/>
      <c r="E22" s="106"/>
      <c r="F22" s="11"/>
      <c r="G22" s="11"/>
      <c r="H22" s="11"/>
      <c r="I22" s="11"/>
      <c r="J22" s="11"/>
      <c r="K22" s="11"/>
      <c r="L22" s="66">
        <f t="shared" si="0"/>
        <v>0</v>
      </c>
      <c r="M22" s="66">
        <f t="shared" si="1"/>
        <v>0</v>
      </c>
      <c r="N22" s="66">
        <f t="shared" si="2"/>
        <v>0</v>
      </c>
      <c r="O22" s="12"/>
    </row>
    <row r="23" spans="2:20" ht="24" customHeight="1">
      <c r="B23" s="9">
        <v>16</v>
      </c>
      <c r="C23" s="13"/>
      <c r="D23" s="10"/>
      <c r="E23" s="106"/>
      <c r="F23" s="11"/>
      <c r="G23" s="11"/>
      <c r="H23" s="11"/>
      <c r="I23" s="11"/>
      <c r="J23" s="11"/>
      <c r="K23" s="11"/>
      <c r="L23" s="66">
        <f t="shared" si="0"/>
        <v>0</v>
      </c>
      <c r="M23" s="66">
        <f t="shared" si="1"/>
        <v>0</v>
      </c>
      <c r="N23" s="66">
        <f t="shared" si="2"/>
        <v>0</v>
      </c>
      <c r="O23" s="12"/>
    </row>
    <row r="24" spans="2:20" ht="24" customHeight="1">
      <c r="B24" s="9">
        <v>17</v>
      </c>
      <c r="C24" s="13"/>
      <c r="D24" s="10"/>
      <c r="E24" s="106"/>
      <c r="F24" s="11"/>
      <c r="G24" s="11"/>
      <c r="H24" s="11"/>
      <c r="I24" s="11"/>
      <c r="J24" s="11"/>
      <c r="K24" s="11"/>
      <c r="L24" s="66">
        <f t="shared" si="0"/>
        <v>0</v>
      </c>
      <c r="M24" s="66">
        <f t="shared" si="1"/>
        <v>0</v>
      </c>
      <c r="N24" s="66">
        <f t="shared" si="2"/>
        <v>0</v>
      </c>
      <c r="O24" s="12"/>
    </row>
    <row r="25" spans="2:20" ht="24" customHeight="1">
      <c r="B25" s="9">
        <v>18</v>
      </c>
      <c r="C25" s="13"/>
      <c r="D25" s="10"/>
      <c r="E25" s="106"/>
      <c r="F25" s="11"/>
      <c r="G25" s="11"/>
      <c r="H25" s="11"/>
      <c r="I25" s="11"/>
      <c r="J25" s="11"/>
      <c r="K25" s="11"/>
      <c r="L25" s="66">
        <f t="shared" si="0"/>
        <v>0</v>
      </c>
      <c r="M25" s="66">
        <f t="shared" si="1"/>
        <v>0</v>
      </c>
      <c r="N25" s="66">
        <f t="shared" si="2"/>
        <v>0</v>
      </c>
      <c r="O25" s="12"/>
    </row>
    <row r="26" spans="2:20" ht="24" customHeight="1">
      <c r="B26" s="9">
        <v>19</v>
      </c>
      <c r="C26" s="13"/>
      <c r="D26" s="10"/>
      <c r="E26" s="106"/>
      <c r="F26" s="11"/>
      <c r="G26" s="11"/>
      <c r="H26" s="11"/>
      <c r="I26" s="11"/>
      <c r="J26" s="11"/>
      <c r="K26" s="11"/>
      <c r="L26" s="66">
        <f t="shared" si="0"/>
        <v>0</v>
      </c>
      <c r="M26" s="66">
        <f t="shared" si="1"/>
        <v>0</v>
      </c>
      <c r="N26" s="66">
        <f t="shared" si="2"/>
        <v>0</v>
      </c>
      <c r="O26" s="12"/>
    </row>
    <row r="27" spans="2:20" ht="24" customHeight="1">
      <c r="B27" s="9">
        <v>20</v>
      </c>
      <c r="C27" s="13"/>
      <c r="D27" s="10"/>
      <c r="E27" s="106"/>
      <c r="F27" s="11"/>
      <c r="G27" s="11"/>
      <c r="H27" s="11"/>
      <c r="I27" s="11"/>
      <c r="J27" s="11"/>
      <c r="K27" s="11"/>
      <c r="L27" s="66">
        <f t="shared" si="0"/>
        <v>0</v>
      </c>
      <c r="M27" s="66">
        <f t="shared" si="1"/>
        <v>0</v>
      </c>
      <c r="N27" s="66">
        <f t="shared" si="2"/>
        <v>0</v>
      </c>
      <c r="O27" s="12"/>
      <c r="Q27" s="14"/>
      <c r="R27" s="14"/>
      <c r="S27" s="14"/>
      <c r="T27" s="14"/>
    </row>
    <row r="28" spans="2:20" ht="24" customHeight="1">
      <c r="B28" s="9">
        <v>21</v>
      </c>
      <c r="C28" s="13"/>
      <c r="D28" s="10"/>
      <c r="E28" s="106"/>
      <c r="F28" s="11"/>
      <c r="G28" s="11"/>
      <c r="H28" s="11"/>
      <c r="I28" s="11"/>
      <c r="J28" s="11"/>
      <c r="K28" s="11"/>
      <c r="L28" s="66">
        <f t="shared" si="0"/>
        <v>0</v>
      </c>
      <c r="M28" s="66">
        <f t="shared" si="1"/>
        <v>0</v>
      </c>
      <c r="N28" s="66">
        <f t="shared" si="2"/>
        <v>0</v>
      </c>
      <c r="O28" s="12"/>
      <c r="Q28" s="15">
        <f>SUM(L8:L39)</f>
        <v>12</v>
      </c>
      <c r="R28" s="15">
        <f>SUM(M8:M39)</f>
        <v>1</v>
      </c>
      <c r="S28" s="15">
        <f>SUM(N8:N39)</f>
        <v>7</v>
      </c>
      <c r="T28" s="15"/>
    </row>
    <row r="29" spans="2:20" ht="24" customHeight="1">
      <c r="B29" s="9">
        <v>22</v>
      </c>
      <c r="C29" s="13"/>
      <c r="D29" s="10"/>
      <c r="E29" s="106"/>
      <c r="F29" s="11"/>
      <c r="G29" s="11"/>
      <c r="H29" s="11"/>
      <c r="I29" s="11"/>
      <c r="J29" s="11"/>
      <c r="K29" s="11"/>
      <c r="L29" s="66">
        <f t="shared" si="0"/>
        <v>0</v>
      </c>
      <c r="M29" s="66">
        <f t="shared" si="1"/>
        <v>0</v>
      </c>
      <c r="N29" s="66">
        <f t="shared" si="2"/>
        <v>0</v>
      </c>
      <c r="O29" s="12"/>
      <c r="Q29" s="15"/>
      <c r="R29" s="15"/>
      <c r="S29" s="15"/>
      <c r="T29" s="15"/>
    </row>
    <row r="30" spans="2:20" ht="24" customHeight="1">
      <c r="B30" s="9">
        <v>23</v>
      </c>
      <c r="C30" s="13"/>
      <c r="D30" s="10"/>
      <c r="E30" s="106"/>
      <c r="F30" s="11"/>
      <c r="G30" s="11"/>
      <c r="H30" s="11"/>
      <c r="I30" s="11"/>
      <c r="J30" s="11"/>
      <c r="K30" s="11"/>
      <c r="L30" s="66">
        <f t="shared" si="0"/>
        <v>0</v>
      </c>
      <c r="M30" s="66">
        <f t="shared" si="1"/>
        <v>0</v>
      </c>
      <c r="N30" s="66">
        <f t="shared" si="2"/>
        <v>0</v>
      </c>
      <c r="O30" s="12"/>
      <c r="Q30" s="15"/>
      <c r="R30" s="15"/>
      <c r="S30" s="15"/>
      <c r="T30" s="15"/>
    </row>
    <row r="31" spans="2:20" ht="24" customHeight="1">
      <c r="B31" s="9">
        <v>24</v>
      </c>
      <c r="C31" s="13"/>
      <c r="D31" s="10"/>
      <c r="E31" s="106"/>
      <c r="F31" s="11"/>
      <c r="G31" s="11"/>
      <c r="H31" s="11"/>
      <c r="I31" s="11"/>
      <c r="J31" s="11"/>
      <c r="K31" s="11"/>
      <c r="L31" s="66">
        <f>IFERROR(IF(K31=0,0,IF(ISBLANK(K31),"",INT(MOD(MOD(DAYS360(DATE(H31,G31,F31),DATE(K31,J31,I31)),360),30)))),"")</f>
        <v>0</v>
      </c>
      <c r="M31" s="66">
        <f t="shared" si="1"/>
        <v>0</v>
      </c>
      <c r="N31" s="66">
        <f t="shared" si="2"/>
        <v>0</v>
      </c>
      <c r="O31" s="12"/>
      <c r="Q31" s="15"/>
      <c r="R31" s="15"/>
      <c r="S31" s="15"/>
      <c r="T31" s="15"/>
    </row>
    <row r="32" spans="2:20" ht="24" customHeight="1">
      <c r="B32" s="9">
        <v>25</v>
      </c>
      <c r="C32" s="13"/>
      <c r="D32" s="10"/>
      <c r="E32" s="106"/>
      <c r="F32" s="11"/>
      <c r="G32" s="11"/>
      <c r="H32" s="11"/>
      <c r="I32" s="11"/>
      <c r="J32" s="11"/>
      <c r="K32" s="11"/>
      <c r="L32" s="66">
        <f t="shared" ref="L32:L39" si="3">IFERROR(IF(K32=0,0,IF(ISBLANK(K32),"",INT(MOD(MOD(DAYS360(DATE(H32,G32,F32),DATE(K32,J32,I32)),360),30)))),"")</f>
        <v>0</v>
      </c>
      <c r="M32" s="66">
        <f t="shared" ref="M32:M39" si="4">IFERROR(IF(K32=0,0,IF(ISBLANK(K32),"",INT(MOD(DAYS360(DATE(H32,G32,F32),DATE(K32,J32,I32)),360)/30))),"")</f>
        <v>0</v>
      </c>
      <c r="N32" s="66">
        <f t="shared" ref="N32:N39" si="5">IFERROR(IF(K32=0,0,IF(ISBLANK(K32),"",INT(DAYS360(DATE(H32,G32,F32),DATE(K32,J32,I32))/360))),"")</f>
        <v>0</v>
      </c>
      <c r="O32" s="12"/>
      <c r="Q32" s="15"/>
      <c r="R32" s="15"/>
      <c r="S32" s="15"/>
      <c r="T32" s="15"/>
    </row>
    <row r="33" spans="2:20" ht="24" customHeight="1">
      <c r="B33" s="9">
        <v>26</v>
      </c>
      <c r="C33" s="13"/>
      <c r="D33" s="10"/>
      <c r="E33" s="106"/>
      <c r="F33" s="11"/>
      <c r="G33" s="11"/>
      <c r="H33" s="11"/>
      <c r="I33" s="11"/>
      <c r="J33" s="11"/>
      <c r="K33" s="11"/>
      <c r="L33" s="66">
        <f t="shared" si="3"/>
        <v>0</v>
      </c>
      <c r="M33" s="66">
        <f t="shared" si="4"/>
        <v>0</v>
      </c>
      <c r="N33" s="66">
        <f t="shared" si="5"/>
        <v>0</v>
      </c>
      <c r="O33" s="12"/>
      <c r="Q33" s="15"/>
      <c r="R33" s="15"/>
      <c r="S33" s="15"/>
      <c r="T33" s="15"/>
    </row>
    <row r="34" spans="2:20" ht="24" customHeight="1">
      <c r="B34" s="9">
        <v>27</v>
      </c>
      <c r="C34" s="13"/>
      <c r="D34" s="10"/>
      <c r="E34" s="106"/>
      <c r="F34" s="11"/>
      <c r="G34" s="11"/>
      <c r="H34" s="11"/>
      <c r="I34" s="11"/>
      <c r="J34" s="11"/>
      <c r="K34" s="11"/>
      <c r="L34" s="66">
        <f t="shared" si="3"/>
        <v>0</v>
      </c>
      <c r="M34" s="66">
        <f>IFERROR(IF(K34=0,0,IF(ISBLANK(K34),"",INT(MOD(DAYS360(DATE(H34,G34,F34),DATE(K34,J34,I34)),360)/30))),"")</f>
        <v>0</v>
      </c>
      <c r="N34" s="66">
        <f t="shared" si="5"/>
        <v>0</v>
      </c>
      <c r="O34" s="12"/>
      <c r="Q34" s="15"/>
      <c r="R34" s="15"/>
      <c r="S34" s="15"/>
      <c r="T34" s="15"/>
    </row>
    <row r="35" spans="2:20" ht="24" customHeight="1">
      <c r="B35" s="9">
        <v>28</v>
      </c>
      <c r="C35" s="13"/>
      <c r="D35" s="10"/>
      <c r="E35" s="106"/>
      <c r="F35" s="11"/>
      <c r="G35" s="11"/>
      <c r="H35" s="11"/>
      <c r="I35" s="11"/>
      <c r="J35" s="11"/>
      <c r="K35" s="11"/>
      <c r="L35" s="66">
        <f t="shared" si="3"/>
        <v>0</v>
      </c>
      <c r="M35" s="66">
        <f t="shared" si="4"/>
        <v>0</v>
      </c>
      <c r="N35" s="66">
        <f t="shared" si="5"/>
        <v>0</v>
      </c>
      <c r="O35" s="12"/>
      <c r="Q35" s="15"/>
      <c r="R35" s="15"/>
      <c r="S35" s="15"/>
      <c r="T35" s="15"/>
    </row>
    <row r="36" spans="2:20" ht="24" customHeight="1">
      <c r="B36" s="9">
        <v>29</v>
      </c>
      <c r="C36" s="13"/>
      <c r="D36" s="10"/>
      <c r="E36" s="106"/>
      <c r="F36" s="11"/>
      <c r="G36" s="11"/>
      <c r="H36" s="11"/>
      <c r="I36" s="11"/>
      <c r="J36" s="11"/>
      <c r="K36" s="11"/>
      <c r="L36" s="66">
        <f t="shared" si="3"/>
        <v>0</v>
      </c>
      <c r="M36" s="66">
        <f t="shared" si="4"/>
        <v>0</v>
      </c>
      <c r="N36" s="66">
        <f t="shared" si="5"/>
        <v>0</v>
      </c>
      <c r="O36" s="12"/>
      <c r="Q36" s="15"/>
      <c r="R36" s="15"/>
      <c r="S36" s="15"/>
      <c r="T36" s="15"/>
    </row>
    <row r="37" spans="2:20" ht="24" customHeight="1">
      <c r="B37" s="9">
        <v>30</v>
      </c>
      <c r="C37" s="13"/>
      <c r="D37" s="10"/>
      <c r="E37" s="106"/>
      <c r="F37" s="11"/>
      <c r="G37" s="11"/>
      <c r="H37" s="11"/>
      <c r="I37" s="11"/>
      <c r="J37" s="11"/>
      <c r="K37" s="11"/>
      <c r="L37" s="66">
        <f t="shared" si="3"/>
        <v>0</v>
      </c>
      <c r="M37" s="66">
        <f t="shared" si="4"/>
        <v>0</v>
      </c>
      <c r="N37" s="66">
        <f>IFERROR(IF(K37=0,0,IF(ISBLANK(K37),"",INT(DAYS360(DATE(H37,G37,F37),DATE(K37,J37,I37))/360))),"")</f>
        <v>0</v>
      </c>
      <c r="O37" s="12"/>
      <c r="Q37" s="15"/>
      <c r="R37" s="15"/>
      <c r="S37" s="15"/>
      <c r="T37" s="15"/>
    </row>
    <row r="38" spans="2:20" ht="24" customHeight="1">
      <c r="B38" s="9">
        <v>31</v>
      </c>
      <c r="C38" s="13"/>
      <c r="D38" s="10"/>
      <c r="E38" s="106"/>
      <c r="F38" s="11"/>
      <c r="G38" s="11"/>
      <c r="H38" s="11"/>
      <c r="I38" s="11"/>
      <c r="J38" s="11"/>
      <c r="K38" s="11"/>
      <c r="L38" s="66">
        <f t="shared" si="3"/>
        <v>0</v>
      </c>
      <c r="M38" s="66">
        <f t="shared" si="4"/>
        <v>0</v>
      </c>
      <c r="N38" s="66">
        <f t="shared" si="5"/>
        <v>0</v>
      </c>
      <c r="O38" s="12"/>
      <c r="Q38" s="15">
        <f>INT(Q28/30)</f>
        <v>0</v>
      </c>
      <c r="R38" s="15">
        <f>INT((R28+Q38)/12)</f>
        <v>0</v>
      </c>
      <c r="S38" s="15"/>
      <c r="T38" s="15" t="s">
        <v>193</v>
      </c>
    </row>
    <row r="39" spans="2:20" ht="24" customHeight="1">
      <c r="B39" s="9">
        <v>32</v>
      </c>
      <c r="C39" s="13"/>
      <c r="D39" s="10"/>
      <c r="E39" s="106"/>
      <c r="F39" s="11"/>
      <c r="G39" s="11"/>
      <c r="H39" s="11"/>
      <c r="I39" s="11"/>
      <c r="J39" s="11"/>
      <c r="K39" s="11"/>
      <c r="L39" s="66">
        <f t="shared" si="3"/>
        <v>0</v>
      </c>
      <c r="M39" s="66">
        <f t="shared" si="4"/>
        <v>0</v>
      </c>
      <c r="N39" s="66">
        <f t="shared" si="5"/>
        <v>0</v>
      </c>
      <c r="O39" s="12"/>
      <c r="Q39" s="15">
        <f>IF(Q28&lt;30,Q28,(Q28-(INT((Q28/30))*30)))</f>
        <v>12</v>
      </c>
      <c r="R39" s="15">
        <f>IF(R28+Q38&lt;12,R28+Q38,((R28+Q38)-(INT(((R28+Q38)/12))*12)))</f>
        <v>1</v>
      </c>
      <c r="S39" s="15">
        <f>S28+R38</f>
        <v>7</v>
      </c>
      <c r="T39" s="15"/>
    </row>
    <row r="40" spans="2:20" ht="22.5" customHeight="1">
      <c r="B40" s="466" t="s">
        <v>194</v>
      </c>
      <c r="C40" s="467"/>
      <c r="D40" s="467"/>
      <c r="E40" s="467"/>
      <c r="F40" s="467"/>
      <c r="G40" s="467"/>
      <c r="H40" s="467"/>
      <c r="I40" s="467"/>
      <c r="J40" s="467"/>
      <c r="K40" s="468"/>
      <c r="L40" s="67">
        <f>Q39</f>
        <v>12</v>
      </c>
      <c r="M40" s="67">
        <f>R39</f>
        <v>1</v>
      </c>
      <c r="N40" s="67">
        <f>S39</f>
        <v>7</v>
      </c>
      <c r="O40" s="16"/>
      <c r="Q40" s="15"/>
      <c r="R40" s="15"/>
      <c r="S40" s="15"/>
      <c r="T40" s="15"/>
    </row>
    <row r="41" spans="2:20" ht="12" customHeight="1">
      <c r="B41" s="430" t="s">
        <v>208</v>
      </c>
      <c r="C41" s="431"/>
      <c r="D41" s="431"/>
      <c r="E41" s="431"/>
      <c r="F41" s="431"/>
      <c r="G41" s="431"/>
      <c r="H41" s="431"/>
      <c r="I41" s="432"/>
      <c r="J41" s="445" t="s">
        <v>195</v>
      </c>
      <c r="K41" s="446"/>
      <c r="L41" s="446"/>
      <c r="M41" s="446"/>
      <c r="N41" s="116"/>
      <c r="O41" s="117"/>
    </row>
    <row r="42" spans="2:20" ht="12" customHeight="1">
      <c r="B42" s="433"/>
      <c r="C42" s="434"/>
      <c r="D42" s="434"/>
      <c r="E42" s="434"/>
      <c r="F42" s="434"/>
      <c r="G42" s="434"/>
      <c r="H42" s="434"/>
      <c r="I42" s="435"/>
      <c r="J42" s="456"/>
      <c r="K42" s="457"/>
      <c r="L42" s="457"/>
      <c r="M42" s="457"/>
      <c r="N42" s="118"/>
      <c r="O42" s="119"/>
    </row>
    <row r="43" spans="2:20" ht="12" customHeight="1">
      <c r="B43" s="433"/>
      <c r="C43" s="434"/>
      <c r="D43" s="434"/>
      <c r="E43" s="434"/>
      <c r="F43" s="434"/>
      <c r="G43" s="434"/>
      <c r="H43" s="434"/>
      <c r="I43" s="435"/>
      <c r="J43" s="118"/>
      <c r="K43" s="118"/>
      <c r="L43" s="118"/>
      <c r="M43" s="118"/>
      <c r="N43" s="118"/>
      <c r="O43" s="119"/>
    </row>
    <row r="44" spans="2:20" ht="12" customHeight="1">
      <c r="B44" s="433"/>
      <c r="C44" s="434"/>
      <c r="D44" s="434"/>
      <c r="E44" s="434"/>
      <c r="F44" s="434"/>
      <c r="G44" s="434"/>
      <c r="H44" s="434"/>
      <c r="I44" s="435"/>
      <c r="J44" s="118"/>
      <c r="K44" s="118"/>
      <c r="L44" s="118"/>
      <c r="M44" s="118"/>
      <c r="N44" s="118"/>
      <c r="O44" s="119"/>
    </row>
    <row r="45" spans="2:20" ht="12" customHeight="1">
      <c r="B45" s="433"/>
      <c r="C45" s="434"/>
      <c r="D45" s="434"/>
      <c r="E45" s="434"/>
      <c r="F45" s="434"/>
      <c r="G45" s="434"/>
      <c r="H45" s="434"/>
      <c r="I45" s="435"/>
      <c r="J45" s="118"/>
      <c r="K45" s="118"/>
      <c r="L45" s="118"/>
      <c r="M45" s="118"/>
      <c r="N45" s="118"/>
      <c r="O45" s="119"/>
    </row>
    <row r="46" spans="2:20" ht="12" customHeight="1">
      <c r="B46" s="433"/>
      <c r="C46" s="434"/>
      <c r="D46" s="434"/>
      <c r="E46" s="434"/>
      <c r="F46" s="434"/>
      <c r="G46" s="434"/>
      <c r="H46" s="434"/>
      <c r="I46" s="435"/>
      <c r="J46" s="118"/>
      <c r="K46" s="118"/>
      <c r="L46" s="118"/>
      <c r="M46" s="118"/>
      <c r="N46" s="118"/>
      <c r="O46" s="119"/>
    </row>
    <row r="47" spans="2:20" ht="12" customHeight="1">
      <c r="B47" s="433"/>
      <c r="C47" s="434"/>
      <c r="D47" s="434"/>
      <c r="E47" s="434"/>
      <c r="F47" s="434"/>
      <c r="G47" s="434"/>
      <c r="H47" s="434"/>
      <c r="I47" s="435"/>
      <c r="J47" s="118"/>
      <c r="K47" s="118"/>
      <c r="L47" s="118"/>
      <c r="M47" s="118"/>
      <c r="N47" s="118"/>
      <c r="O47" s="119"/>
    </row>
    <row r="48" spans="2:20" ht="20.25" customHeight="1">
      <c r="B48" s="436" t="s">
        <v>196</v>
      </c>
      <c r="C48" s="437"/>
      <c r="D48" s="91"/>
      <c r="E48" s="437" t="s">
        <v>197</v>
      </c>
      <c r="F48" s="437"/>
      <c r="G48" s="437"/>
      <c r="H48" s="437"/>
      <c r="I48" s="438"/>
      <c r="J48" s="439" t="s">
        <v>198</v>
      </c>
      <c r="K48" s="440"/>
      <c r="L48" s="440"/>
      <c r="M48" s="440"/>
      <c r="N48" s="440"/>
      <c r="O48" s="441"/>
    </row>
    <row r="49" spans="2:15" ht="20.25" customHeight="1">
      <c r="B49" s="120" t="s">
        <v>199</v>
      </c>
      <c r="C49" s="50"/>
      <c r="D49" s="50"/>
      <c r="E49" s="50"/>
      <c r="F49" s="50"/>
      <c r="G49" s="50"/>
      <c r="H49" s="50"/>
      <c r="I49" s="121"/>
      <c r="J49" s="442"/>
      <c r="K49" s="443"/>
      <c r="L49" s="443"/>
      <c r="M49" s="443"/>
      <c r="N49" s="443"/>
      <c r="O49" s="444"/>
    </row>
    <row r="50" spans="2:15" ht="20.25" customHeight="1">
      <c r="B50" s="445" t="s">
        <v>200</v>
      </c>
      <c r="C50" s="446"/>
      <c r="D50" s="92"/>
      <c r="E50" s="447"/>
      <c r="F50" s="447"/>
      <c r="G50" s="447"/>
      <c r="H50" s="447"/>
      <c r="I50" s="448"/>
      <c r="J50" s="449" t="s">
        <v>201</v>
      </c>
      <c r="K50" s="450"/>
      <c r="L50" s="450"/>
      <c r="M50" s="450"/>
      <c r="N50" s="450"/>
      <c r="O50" s="451"/>
    </row>
    <row r="51" spans="2:15" ht="20.25" customHeight="1">
      <c r="B51" s="452" t="s">
        <v>202</v>
      </c>
      <c r="C51" s="453"/>
      <c r="D51" s="122"/>
      <c r="E51" s="454"/>
      <c r="F51" s="454"/>
      <c r="G51" s="454"/>
      <c r="H51" s="454"/>
      <c r="I51" s="455"/>
      <c r="J51" s="442"/>
      <c r="K51" s="443"/>
      <c r="L51" s="443"/>
      <c r="M51" s="443"/>
      <c r="N51" s="443"/>
      <c r="O51" s="444"/>
    </row>
    <row r="52" spans="2:15" ht="21">
      <c r="B52" s="445" t="s">
        <v>203</v>
      </c>
      <c r="C52" s="446"/>
      <c r="D52" s="92"/>
      <c r="E52" s="437"/>
      <c r="F52" s="437"/>
      <c r="G52" s="437"/>
      <c r="H52" s="437"/>
      <c r="I52" s="438"/>
      <c r="J52" s="446" t="s">
        <v>289</v>
      </c>
      <c r="K52" s="446"/>
      <c r="L52" s="428" t="s">
        <v>440</v>
      </c>
      <c r="M52" s="428"/>
      <c r="N52" s="428"/>
      <c r="O52" s="429"/>
    </row>
    <row r="53" spans="2:15" ht="21">
      <c r="B53" s="456" t="s">
        <v>204</v>
      </c>
      <c r="C53" s="457"/>
      <c r="D53" s="123"/>
      <c r="E53" s="458"/>
      <c r="F53" s="458"/>
      <c r="G53" s="458"/>
      <c r="H53" s="458"/>
      <c r="I53" s="459"/>
      <c r="J53" s="457" t="s">
        <v>204</v>
      </c>
      <c r="K53" s="457"/>
      <c r="L53" s="426" t="s">
        <v>441</v>
      </c>
      <c r="M53" s="426"/>
      <c r="N53" s="426"/>
      <c r="O53" s="427"/>
    </row>
    <row r="54" spans="2:15" ht="21">
      <c r="B54" s="124"/>
      <c r="C54" s="118"/>
      <c r="D54" s="118"/>
      <c r="E54" s="118"/>
      <c r="F54" s="118"/>
      <c r="G54" s="118"/>
      <c r="H54" s="118"/>
      <c r="I54" s="119"/>
      <c r="J54" s="118"/>
      <c r="K54" s="118"/>
      <c r="L54" s="118"/>
      <c r="M54" s="118"/>
      <c r="N54" s="118"/>
      <c r="O54" s="119"/>
    </row>
    <row r="55" spans="2:15" ht="21">
      <c r="B55" s="452" t="s">
        <v>205</v>
      </c>
      <c r="C55" s="453"/>
      <c r="D55" s="122"/>
      <c r="E55" s="125"/>
      <c r="F55" s="125"/>
      <c r="G55" s="125"/>
      <c r="H55" s="125"/>
      <c r="I55" s="126"/>
      <c r="J55" s="453" t="s">
        <v>205</v>
      </c>
      <c r="K55" s="453"/>
      <c r="L55" s="125"/>
      <c r="M55" s="125"/>
      <c r="N55" s="125"/>
      <c r="O55" s="126" t="s">
        <v>206</v>
      </c>
    </row>
  </sheetData>
  <mergeCells count="35">
    <mergeCell ref="B5:B7"/>
    <mergeCell ref="O4:O7"/>
    <mergeCell ref="B40:K40"/>
    <mergeCell ref="B1:O1"/>
    <mergeCell ref="B2:O2"/>
    <mergeCell ref="B3:O3"/>
    <mergeCell ref="E5:E7"/>
    <mergeCell ref="D5:D7"/>
    <mergeCell ref="C5:C7"/>
    <mergeCell ref="F5:H6"/>
    <mergeCell ref="I5:K6"/>
    <mergeCell ref="L5:N6"/>
    <mergeCell ref="H4:N4"/>
    <mergeCell ref="B4:E4"/>
    <mergeCell ref="B55:C55"/>
    <mergeCell ref="J55:K55"/>
    <mergeCell ref="B52:C52"/>
    <mergeCell ref="E52:I52"/>
    <mergeCell ref="J52:K52"/>
    <mergeCell ref="B53:C53"/>
    <mergeCell ref="E53:I53"/>
    <mergeCell ref="J53:K53"/>
    <mergeCell ref="L53:O53"/>
    <mergeCell ref="L52:O52"/>
    <mergeCell ref="B41:I47"/>
    <mergeCell ref="B48:C48"/>
    <mergeCell ref="E48:I48"/>
    <mergeCell ref="J48:O49"/>
    <mergeCell ref="B50:C50"/>
    <mergeCell ref="E50:I50"/>
    <mergeCell ref="J50:O51"/>
    <mergeCell ref="B51:C51"/>
    <mergeCell ref="E51:I51"/>
    <mergeCell ref="J41:K42"/>
    <mergeCell ref="L41:M42"/>
  </mergeCells>
  <dataValidations count="3">
    <dataValidation allowBlank="1" sqref="K8 K14 K10 K12 G8:J15 G16:K39" xr:uid="{00000000-0002-0000-0200-000000000000}"/>
    <dataValidation operator="equal" allowBlank="1" showErrorMessage="1" sqref="K9 K11 K13 K15" xr:uid="{00000000-0002-0000-0200-000001000000}"/>
    <dataValidation type="textLength" allowBlank="1" sqref="F8:F39" xr:uid="{00000000-0002-0000-0200-000002000000}">
      <formula1>0</formula1>
      <formula2>30</formula2>
    </dataValidation>
  </dataValidations>
  <pageMargins left="0" right="0.35433070866141736" top="0" bottom="0" header="0" footer="0"/>
  <pageSetup paperSize="9" scale="70" orientation="portrait" r:id="rId1"/>
  <ignoredErrors>
    <ignoredError sqref="L40:N40"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'جدول امتیازات'!$X$11:$X$15</xm:f>
          </x14:formula1>
          <xm:sqref>D8:D39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B9FFD9"/>
    <pageSetUpPr fitToPage="1"/>
  </sheetPr>
  <dimension ref="B1:P73"/>
  <sheetViews>
    <sheetView rightToLeft="1" view="pageBreakPreview" topLeftCell="A5" zoomScale="80" zoomScaleNormal="100" zoomScaleSheetLayoutView="80" workbookViewId="0">
      <selection activeCell="F45" sqref="F45"/>
    </sheetView>
  </sheetViews>
  <sheetFormatPr defaultColWidth="9" defaultRowHeight="18"/>
  <cols>
    <col min="1" max="1" width="5.625" style="2" customWidth="1"/>
    <col min="2" max="2" width="8.625" style="1" customWidth="1"/>
    <col min="3" max="3" width="32.125" style="1" customWidth="1"/>
    <col min="4" max="4" width="7" style="1" bestFit="1" customWidth="1"/>
    <col min="5" max="5" width="7.125" style="1" customWidth="1"/>
    <col min="6" max="7" width="13" style="1" customWidth="1"/>
    <col min="8" max="8" width="9.875" style="1" customWidth="1"/>
    <col min="9" max="9" width="18.75" style="1" customWidth="1"/>
    <col min="10" max="10" width="6.25" style="1" customWidth="1"/>
    <col min="11" max="11" width="17.125" style="1" customWidth="1"/>
    <col min="12" max="12" width="7.125" style="1" customWidth="1"/>
    <col min="13" max="13" width="20.75" style="1" customWidth="1"/>
    <col min="14" max="14" width="5.25" style="1" customWidth="1"/>
    <col min="15" max="15" width="9" style="1"/>
    <col min="16" max="16" width="9" style="2"/>
    <col min="17" max="17" width="11.25" style="2" customWidth="1"/>
    <col min="18" max="16384" width="9" style="2"/>
  </cols>
  <sheetData>
    <row r="1" spans="2:16" ht="26.25" customHeight="1" thickBot="1">
      <c r="B1" s="503" t="s">
        <v>209</v>
      </c>
      <c r="C1" s="504"/>
      <c r="D1" s="504"/>
      <c r="E1" s="504"/>
      <c r="F1" s="504"/>
      <c r="G1" s="504"/>
      <c r="H1" s="504"/>
      <c r="I1" s="504"/>
      <c r="J1" s="504"/>
      <c r="K1" s="504"/>
      <c r="L1" s="504"/>
      <c r="M1" s="505"/>
    </row>
    <row r="2" spans="2:16" s="19" customFormat="1" ht="47.25" customHeight="1">
      <c r="B2" s="506" t="s">
        <v>210</v>
      </c>
      <c r="C2" s="507"/>
      <c r="D2" s="508" t="s">
        <v>211</v>
      </c>
      <c r="E2" s="508"/>
      <c r="F2" s="260">
        <f>'ورود اطلاعات پابه'!D6</f>
        <v>0</v>
      </c>
      <c r="G2" s="509" t="s">
        <v>212</v>
      </c>
      <c r="H2" s="509"/>
      <c r="I2" s="209"/>
      <c r="J2" s="210" t="s">
        <v>213</v>
      </c>
      <c r="K2" s="261">
        <f>'ورود اطلاعات پابه'!D9</f>
        <v>0</v>
      </c>
      <c r="L2" s="211" t="s">
        <v>214</v>
      </c>
      <c r="M2" s="212"/>
      <c r="N2" s="6"/>
      <c r="O2" s="6"/>
    </row>
    <row r="3" spans="2:16" ht="29.25" customHeight="1">
      <c r="B3" s="213" t="s">
        <v>215</v>
      </c>
      <c r="C3" s="127"/>
      <c r="D3" s="128"/>
      <c r="E3" s="214"/>
      <c r="F3" s="128" t="s">
        <v>216</v>
      </c>
      <c r="G3" s="128"/>
      <c r="H3" s="510" t="s">
        <v>217</v>
      </c>
      <c r="I3" s="510"/>
      <c r="J3" s="215"/>
      <c r="K3" s="510" t="s">
        <v>239</v>
      </c>
      <c r="L3" s="510"/>
      <c r="M3" s="216"/>
      <c r="P3" s="1"/>
    </row>
    <row r="4" spans="2:16" ht="20.25" thickBot="1">
      <c r="B4" s="217"/>
      <c r="C4" s="218"/>
      <c r="D4" s="219"/>
      <c r="E4" s="220"/>
      <c r="F4" s="219"/>
      <c r="G4" s="219"/>
      <c r="H4" s="219"/>
      <c r="I4" s="219"/>
      <c r="J4" s="220"/>
      <c r="K4" s="219"/>
      <c r="L4" s="219"/>
      <c r="M4" s="221"/>
      <c r="P4" s="1"/>
    </row>
    <row r="5" spans="2:16" ht="54" customHeight="1" thickTop="1" thickBot="1">
      <c r="B5" s="237" t="s">
        <v>160</v>
      </c>
      <c r="C5" s="238" t="s">
        <v>218</v>
      </c>
      <c r="D5" s="238" t="s">
        <v>219</v>
      </c>
      <c r="E5" s="239" t="s">
        <v>220</v>
      </c>
      <c r="F5" s="240" t="s">
        <v>221</v>
      </c>
      <c r="G5" s="241" t="s">
        <v>222</v>
      </c>
      <c r="H5" s="497" t="s">
        <v>223</v>
      </c>
      <c r="I5" s="498"/>
      <c r="J5" s="240" t="s">
        <v>224</v>
      </c>
      <c r="K5" s="239" t="s">
        <v>225</v>
      </c>
      <c r="L5" s="238" t="s">
        <v>107</v>
      </c>
      <c r="M5" s="242" t="s">
        <v>226</v>
      </c>
    </row>
    <row r="6" spans="2:16" s="1" customFormat="1" ht="30.75" customHeight="1" thickTop="1">
      <c r="B6" s="243" t="s">
        <v>238</v>
      </c>
      <c r="C6" s="131"/>
      <c r="D6" s="131"/>
      <c r="E6" s="131"/>
      <c r="F6" s="131"/>
      <c r="G6" s="222"/>
      <c r="H6" s="499"/>
      <c r="I6" s="500"/>
      <c r="J6" s="131"/>
      <c r="K6" s="131"/>
      <c r="L6" s="131"/>
      <c r="M6" s="223"/>
      <c r="P6" s="2"/>
    </row>
    <row r="7" spans="2:16" s="1" customFormat="1" ht="33" customHeight="1" thickBot="1">
      <c r="B7" s="244" t="s">
        <v>299</v>
      </c>
      <c r="C7" s="130"/>
      <c r="D7" s="130"/>
      <c r="E7" s="130"/>
      <c r="F7" s="130"/>
      <c r="G7" s="206"/>
      <c r="H7" s="501"/>
      <c r="I7" s="502"/>
      <c r="J7" s="130"/>
      <c r="K7" s="130"/>
      <c r="L7" s="130"/>
      <c r="M7" s="224"/>
      <c r="P7" s="2"/>
    </row>
    <row r="8" spans="2:16" ht="16.5" customHeight="1">
      <c r="B8" s="225">
        <v>1</v>
      </c>
      <c r="C8" s="234" t="s">
        <v>389</v>
      </c>
      <c r="D8" s="131"/>
      <c r="E8" s="132">
        <v>1</v>
      </c>
      <c r="F8" s="131"/>
      <c r="G8" s="204"/>
      <c r="H8" s="493"/>
      <c r="I8" s="494"/>
      <c r="J8" s="131"/>
      <c r="K8" s="131"/>
      <c r="L8" s="131"/>
      <c r="M8" s="223"/>
    </row>
    <row r="9" spans="2:16" ht="16.5" customHeight="1">
      <c r="B9" s="230">
        <v>2</v>
      </c>
      <c r="C9" s="235" t="s">
        <v>390</v>
      </c>
      <c r="D9" s="231"/>
      <c r="E9" s="232">
        <v>2</v>
      </c>
      <c r="F9" s="231"/>
      <c r="G9" s="231"/>
      <c r="H9" s="491"/>
      <c r="I9" s="492"/>
      <c r="J9" s="231"/>
      <c r="K9" s="231"/>
      <c r="L9" s="231"/>
      <c r="M9" s="233"/>
    </row>
    <row r="10" spans="2:16" ht="16.5" customHeight="1">
      <c r="B10" s="225">
        <v>3</v>
      </c>
      <c r="C10" s="234" t="s">
        <v>391</v>
      </c>
      <c r="D10" s="131"/>
      <c r="E10" s="132">
        <v>3</v>
      </c>
      <c r="F10" s="131"/>
      <c r="G10" s="129"/>
      <c r="H10" s="493"/>
      <c r="I10" s="494"/>
      <c r="J10" s="131"/>
      <c r="K10" s="131"/>
      <c r="L10" s="131"/>
      <c r="M10" s="223"/>
    </row>
    <row r="11" spans="2:16" ht="16.5" customHeight="1">
      <c r="B11" s="230">
        <v>4</v>
      </c>
      <c r="C11" s="235" t="s">
        <v>397</v>
      </c>
      <c r="D11" s="231"/>
      <c r="E11" s="232">
        <v>4</v>
      </c>
      <c r="F11" s="231"/>
      <c r="G11" s="231"/>
      <c r="H11" s="491"/>
      <c r="I11" s="492"/>
      <c r="J11" s="231"/>
      <c r="K11" s="231"/>
      <c r="L11" s="231"/>
      <c r="M11" s="233"/>
    </row>
    <row r="12" spans="2:16" ht="16.5" customHeight="1">
      <c r="B12" s="225">
        <v>5</v>
      </c>
      <c r="C12" s="234" t="s">
        <v>398</v>
      </c>
      <c r="D12" s="131"/>
      <c r="E12" s="132">
        <v>5</v>
      </c>
      <c r="F12" s="131"/>
      <c r="G12" s="129"/>
      <c r="H12" s="493"/>
      <c r="I12" s="494"/>
      <c r="J12" s="131"/>
      <c r="K12" s="131"/>
      <c r="L12" s="131"/>
      <c r="M12" s="223"/>
    </row>
    <row r="13" spans="2:16" ht="16.5" customHeight="1">
      <c r="B13" s="230">
        <v>6</v>
      </c>
      <c r="C13" s="235" t="s">
        <v>399</v>
      </c>
      <c r="D13" s="231"/>
      <c r="E13" s="232">
        <v>6</v>
      </c>
      <c r="F13" s="231"/>
      <c r="G13" s="231"/>
      <c r="H13" s="491"/>
      <c r="I13" s="492"/>
      <c r="J13" s="231"/>
      <c r="K13" s="231"/>
      <c r="L13" s="231"/>
      <c r="M13" s="233"/>
    </row>
    <row r="14" spans="2:16" ht="16.5" customHeight="1">
      <c r="B14" s="225">
        <v>7</v>
      </c>
      <c r="C14" s="234" t="s">
        <v>400</v>
      </c>
      <c r="D14" s="131"/>
      <c r="E14" s="132">
        <v>7</v>
      </c>
      <c r="F14" s="131"/>
      <c r="G14" s="129"/>
      <c r="H14" s="493"/>
      <c r="I14" s="494"/>
      <c r="J14" s="131"/>
      <c r="K14" s="131"/>
      <c r="L14" s="131"/>
      <c r="M14" s="223"/>
    </row>
    <row r="15" spans="2:16" ht="16.5" customHeight="1">
      <c r="B15" s="230">
        <v>8</v>
      </c>
      <c r="C15" s="235" t="s">
        <v>401</v>
      </c>
      <c r="D15" s="231"/>
      <c r="E15" s="232">
        <v>8</v>
      </c>
      <c r="F15" s="231"/>
      <c r="G15" s="231"/>
      <c r="H15" s="491"/>
      <c r="I15" s="492"/>
      <c r="J15" s="231"/>
      <c r="K15" s="231"/>
      <c r="L15" s="231"/>
      <c r="M15" s="233"/>
    </row>
    <row r="16" spans="2:16" ht="16.5" customHeight="1">
      <c r="B16" s="225">
        <v>9</v>
      </c>
      <c r="C16" s="234" t="s">
        <v>402</v>
      </c>
      <c r="D16" s="131"/>
      <c r="E16" s="132">
        <v>9</v>
      </c>
      <c r="F16" s="131"/>
      <c r="G16" s="129"/>
      <c r="H16" s="493"/>
      <c r="I16" s="494"/>
      <c r="J16" s="131"/>
      <c r="K16" s="131"/>
      <c r="L16" s="131"/>
      <c r="M16" s="223"/>
    </row>
    <row r="17" spans="2:13" ht="16.5" customHeight="1">
      <c r="B17" s="230">
        <v>10</v>
      </c>
      <c r="C17" s="235" t="s">
        <v>403</v>
      </c>
      <c r="D17" s="231"/>
      <c r="E17" s="232">
        <v>10</v>
      </c>
      <c r="F17" s="231"/>
      <c r="G17" s="231"/>
      <c r="H17" s="491"/>
      <c r="I17" s="492"/>
      <c r="J17" s="231"/>
      <c r="K17" s="231"/>
      <c r="L17" s="231"/>
      <c r="M17" s="233"/>
    </row>
    <row r="18" spans="2:13" ht="16.5" customHeight="1">
      <c r="B18" s="225">
        <v>11</v>
      </c>
      <c r="C18" s="234" t="s">
        <v>404</v>
      </c>
      <c r="D18" s="131"/>
      <c r="E18" s="132">
        <v>11</v>
      </c>
      <c r="F18" s="131"/>
      <c r="G18" s="129"/>
      <c r="H18" s="493"/>
      <c r="I18" s="494"/>
      <c r="J18" s="131"/>
      <c r="K18" s="131"/>
      <c r="L18" s="131"/>
      <c r="M18" s="223"/>
    </row>
    <row r="19" spans="2:13" ht="16.5" customHeight="1">
      <c r="B19" s="230">
        <v>12</v>
      </c>
      <c r="C19" s="235" t="s">
        <v>405</v>
      </c>
      <c r="D19" s="231"/>
      <c r="E19" s="232">
        <v>12</v>
      </c>
      <c r="F19" s="231"/>
      <c r="G19" s="231"/>
      <c r="H19" s="491"/>
      <c r="I19" s="492"/>
      <c r="J19" s="231"/>
      <c r="K19" s="231"/>
      <c r="L19" s="231"/>
      <c r="M19" s="233"/>
    </row>
    <row r="20" spans="2:13" ht="16.5" customHeight="1">
      <c r="B20" s="225">
        <v>13</v>
      </c>
      <c r="C20" s="234" t="s">
        <v>406</v>
      </c>
      <c r="D20" s="131"/>
      <c r="E20" s="132">
        <v>13</v>
      </c>
      <c r="F20" s="131"/>
      <c r="G20" s="129"/>
      <c r="H20" s="493"/>
      <c r="I20" s="494"/>
      <c r="J20" s="131"/>
      <c r="K20" s="131"/>
      <c r="L20" s="131"/>
      <c r="M20" s="223"/>
    </row>
    <row r="21" spans="2:13" ht="16.5" customHeight="1">
      <c r="B21" s="230">
        <v>14</v>
      </c>
      <c r="C21" s="235" t="s">
        <v>407</v>
      </c>
      <c r="D21" s="231"/>
      <c r="E21" s="232">
        <v>14</v>
      </c>
      <c r="F21" s="231"/>
      <c r="G21" s="231"/>
      <c r="H21" s="491"/>
      <c r="I21" s="492"/>
      <c r="J21" s="231"/>
      <c r="K21" s="231"/>
      <c r="L21" s="231"/>
      <c r="M21" s="233"/>
    </row>
    <row r="22" spans="2:13" ht="16.5" customHeight="1">
      <c r="B22" s="225">
        <v>15</v>
      </c>
      <c r="C22" s="234" t="s">
        <v>408</v>
      </c>
      <c r="D22" s="131"/>
      <c r="E22" s="132">
        <v>15</v>
      </c>
      <c r="F22" s="131"/>
      <c r="G22" s="129"/>
      <c r="H22" s="493"/>
      <c r="I22" s="494"/>
      <c r="J22" s="131"/>
      <c r="K22" s="131"/>
      <c r="L22" s="131"/>
      <c r="M22" s="223"/>
    </row>
    <row r="23" spans="2:13" ht="16.5" customHeight="1">
      <c r="B23" s="230">
        <v>16</v>
      </c>
      <c r="C23" s="235" t="s">
        <v>409</v>
      </c>
      <c r="D23" s="231"/>
      <c r="E23" s="232">
        <v>16</v>
      </c>
      <c r="F23" s="231"/>
      <c r="G23" s="231"/>
      <c r="H23" s="491"/>
      <c r="I23" s="492"/>
      <c r="J23" s="231"/>
      <c r="K23" s="231"/>
      <c r="L23" s="231"/>
      <c r="M23" s="233"/>
    </row>
    <row r="24" spans="2:13" ht="16.5" customHeight="1">
      <c r="B24" s="225">
        <v>17</v>
      </c>
      <c r="C24" s="234" t="s">
        <v>410</v>
      </c>
      <c r="D24" s="131"/>
      <c r="E24" s="132">
        <v>17</v>
      </c>
      <c r="F24" s="131"/>
      <c r="G24" s="129"/>
      <c r="H24" s="493"/>
      <c r="I24" s="494"/>
      <c r="J24" s="131"/>
      <c r="K24" s="131"/>
      <c r="L24" s="131"/>
      <c r="M24" s="223"/>
    </row>
    <row r="25" spans="2:13" ht="16.5" customHeight="1">
      <c r="B25" s="230">
        <v>18</v>
      </c>
      <c r="C25" s="235" t="s">
        <v>411</v>
      </c>
      <c r="D25" s="231"/>
      <c r="E25" s="232">
        <v>18</v>
      </c>
      <c r="F25" s="231"/>
      <c r="G25" s="231"/>
      <c r="H25" s="491"/>
      <c r="I25" s="492"/>
      <c r="J25" s="231"/>
      <c r="K25" s="231"/>
      <c r="L25" s="231"/>
      <c r="M25" s="233"/>
    </row>
    <row r="26" spans="2:13" ht="16.5" customHeight="1">
      <c r="B26" s="225">
        <v>19</v>
      </c>
      <c r="C26" s="234" t="s">
        <v>412</v>
      </c>
      <c r="D26" s="131"/>
      <c r="E26" s="132">
        <v>19</v>
      </c>
      <c r="F26" s="131"/>
      <c r="G26" s="129"/>
      <c r="H26" s="493"/>
      <c r="I26" s="494"/>
      <c r="J26" s="131"/>
      <c r="K26" s="131"/>
      <c r="L26" s="131"/>
      <c r="M26" s="223"/>
    </row>
    <row r="27" spans="2:13" ht="16.5" customHeight="1">
      <c r="B27" s="230">
        <v>20</v>
      </c>
      <c r="C27" s="235" t="s">
        <v>413</v>
      </c>
      <c r="D27" s="231"/>
      <c r="E27" s="232">
        <v>20</v>
      </c>
      <c r="F27" s="231"/>
      <c r="G27" s="231"/>
      <c r="H27" s="491"/>
      <c r="I27" s="492"/>
      <c r="J27" s="231"/>
      <c r="K27" s="231"/>
      <c r="L27" s="231"/>
      <c r="M27" s="233"/>
    </row>
    <row r="28" spans="2:13" ht="16.5" customHeight="1">
      <c r="B28" s="225">
        <v>21</v>
      </c>
      <c r="C28" s="234" t="s">
        <v>414</v>
      </c>
      <c r="D28" s="131"/>
      <c r="E28" s="132">
        <v>21</v>
      </c>
      <c r="F28" s="131"/>
      <c r="G28" s="129"/>
      <c r="H28" s="493"/>
      <c r="I28" s="494"/>
      <c r="J28" s="131"/>
      <c r="K28" s="131"/>
      <c r="L28" s="131"/>
      <c r="M28" s="223"/>
    </row>
    <row r="29" spans="2:13" ht="16.5" customHeight="1">
      <c r="B29" s="230">
        <v>22</v>
      </c>
      <c r="C29" s="235" t="s">
        <v>415</v>
      </c>
      <c r="D29" s="231"/>
      <c r="E29" s="232">
        <v>22</v>
      </c>
      <c r="F29" s="231"/>
      <c r="G29" s="231"/>
      <c r="H29" s="491"/>
      <c r="I29" s="492"/>
      <c r="J29" s="231"/>
      <c r="K29" s="231"/>
      <c r="L29" s="231"/>
      <c r="M29" s="233"/>
    </row>
    <row r="30" spans="2:13" ht="16.5" customHeight="1">
      <c r="B30" s="225">
        <v>23</v>
      </c>
      <c r="C30" s="234" t="s">
        <v>416</v>
      </c>
      <c r="D30" s="131"/>
      <c r="E30" s="132">
        <v>23</v>
      </c>
      <c r="F30" s="131"/>
      <c r="G30" s="129"/>
      <c r="H30" s="493"/>
      <c r="I30" s="494"/>
      <c r="J30" s="131"/>
      <c r="K30" s="131"/>
      <c r="L30" s="131"/>
      <c r="M30" s="223"/>
    </row>
    <row r="31" spans="2:13" ht="16.5" customHeight="1">
      <c r="B31" s="230">
        <v>24</v>
      </c>
      <c r="C31" s="235" t="s">
        <v>417</v>
      </c>
      <c r="D31" s="231"/>
      <c r="E31" s="232">
        <v>24</v>
      </c>
      <c r="F31" s="231"/>
      <c r="G31" s="231"/>
      <c r="H31" s="491"/>
      <c r="I31" s="492"/>
      <c r="J31" s="231"/>
      <c r="K31" s="231"/>
      <c r="L31" s="231"/>
      <c r="M31" s="233"/>
    </row>
    <row r="32" spans="2:13" ht="16.5" customHeight="1">
      <c r="B32" s="225">
        <v>25</v>
      </c>
      <c r="C32" s="234" t="s">
        <v>418</v>
      </c>
      <c r="D32" s="131"/>
      <c r="E32" s="132">
        <v>25</v>
      </c>
      <c r="F32" s="131"/>
      <c r="G32" s="129"/>
      <c r="H32" s="493"/>
      <c r="I32" s="494"/>
      <c r="J32" s="131"/>
      <c r="K32" s="131"/>
      <c r="L32" s="131"/>
      <c r="M32" s="223"/>
    </row>
    <row r="33" spans="2:13" ht="16.5" customHeight="1">
      <c r="B33" s="230">
        <v>26</v>
      </c>
      <c r="C33" s="235" t="s">
        <v>419</v>
      </c>
      <c r="D33" s="231"/>
      <c r="E33" s="232">
        <v>26</v>
      </c>
      <c r="F33" s="231"/>
      <c r="G33" s="231"/>
      <c r="H33" s="491"/>
      <c r="I33" s="492"/>
      <c r="J33" s="231"/>
      <c r="K33" s="231"/>
      <c r="L33" s="231"/>
      <c r="M33" s="233"/>
    </row>
    <row r="34" spans="2:13" ht="16.5" customHeight="1">
      <c r="B34" s="225">
        <v>27</v>
      </c>
      <c r="C34" s="234" t="s">
        <v>420</v>
      </c>
      <c r="D34" s="131"/>
      <c r="E34" s="132">
        <v>27</v>
      </c>
      <c r="F34" s="131"/>
      <c r="G34" s="129"/>
      <c r="H34" s="493"/>
      <c r="I34" s="494"/>
      <c r="J34" s="131"/>
      <c r="K34" s="131"/>
      <c r="L34" s="131"/>
      <c r="M34" s="223"/>
    </row>
    <row r="35" spans="2:13" ht="16.5" customHeight="1">
      <c r="B35" s="230">
        <v>28</v>
      </c>
      <c r="C35" s="235" t="s">
        <v>421</v>
      </c>
      <c r="D35" s="231"/>
      <c r="E35" s="232">
        <v>28</v>
      </c>
      <c r="F35" s="231"/>
      <c r="G35" s="231"/>
      <c r="H35" s="491"/>
      <c r="I35" s="492"/>
      <c r="J35" s="231"/>
      <c r="K35" s="231"/>
      <c r="L35" s="231"/>
      <c r="M35" s="233"/>
    </row>
    <row r="36" spans="2:13" ht="16.5" customHeight="1">
      <c r="B36" s="225">
        <v>29</v>
      </c>
      <c r="C36" s="234" t="s">
        <v>422</v>
      </c>
      <c r="D36" s="131"/>
      <c r="E36" s="132">
        <v>29</v>
      </c>
      <c r="F36" s="131"/>
      <c r="G36" s="129"/>
      <c r="H36" s="493"/>
      <c r="I36" s="494"/>
      <c r="J36" s="131"/>
      <c r="K36" s="131"/>
      <c r="L36" s="131"/>
      <c r="M36" s="223"/>
    </row>
    <row r="37" spans="2:13" ht="16.5" customHeight="1">
      <c r="B37" s="230">
        <v>30</v>
      </c>
      <c r="C37" s="235" t="s">
        <v>423</v>
      </c>
      <c r="D37" s="231"/>
      <c r="E37" s="232">
        <v>30</v>
      </c>
      <c r="F37" s="231"/>
      <c r="G37" s="231"/>
      <c r="H37" s="491"/>
      <c r="I37" s="492"/>
      <c r="J37" s="231"/>
      <c r="K37" s="231"/>
      <c r="L37" s="231"/>
      <c r="M37" s="233"/>
    </row>
    <row r="38" spans="2:13" ht="16.5" customHeight="1">
      <c r="B38" s="225">
        <v>31</v>
      </c>
      <c r="C38" s="234" t="s">
        <v>424</v>
      </c>
      <c r="D38" s="131"/>
      <c r="E38" s="132">
        <v>31</v>
      </c>
      <c r="F38" s="131"/>
      <c r="G38" s="129"/>
      <c r="H38" s="493"/>
      <c r="I38" s="494"/>
      <c r="J38" s="131"/>
      <c r="K38" s="131"/>
      <c r="L38" s="131"/>
      <c r="M38" s="223"/>
    </row>
    <row r="39" spans="2:13" ht="16.5" customHeight="1">
      <c r="B39" s="230">
        <v>32</v>
      </c>
      <c r="C39" s="235" t="s">
        <v>425</v>
      </c>
      <c r="D39" s="231"/>
      <c r="E39" s="232">
        <v>32</v>
      </c>
      <c r="F39" s="231"/>
      <c r="G39" s="231"/>
      <c r="H39" s="491"/>
      <c r="I39" s="492"/>
      <c r="J39" s="231"/>
      <c r="K39" s="231"/>
      <c r="L39" s="231"/>
      <c r="M39" s="233"/>
    </row>
    <row r="40" spans="2:13" ht="16.5" customHeight="1">
      <c r="B40" s="225">
        <v>33</v>
      </c>
      <c r="C40" s="234"/>
      <c r="D40" s="131"/>
      <c r="E40" s="132"/>
      <c r="F40" s="131"/>
      <c r="G40" s="129"/>
      <c r="H40" s="493"/>
      <c r="I40" s="494"/>
      <c r="J40" s="131"/>
      <c r="K40" s="131"/>
      <c r="L40" s="131"/>
      <c r="M40" s="223"/>
    </row>
    <row r="41" spans="2:13" ht="16.5" customHeight="1">
      <c r="B41" s="230">
        <v>34</v>
      </c>
      <c r="C41" s="235"/>
      <c r="D41" s="231"/>
      <c r="E41" s="232"/>
      <c r="F41" s="231"/>
      <c r="G41" s="231"/>
      <c r="H41" s="491"/>
      <c r="I41" s="492"/>
      <c r="J41" s="231"/>
      <c r="K41" s="231"/>
      <c r="L41" s="231"/>
      <c r="M41" s="233"/>
    </row>
    <row r="42" spans="2:13" ht="16.5" customHeight="1">
      <c r="B42" s="225">
        <v>35</v>
      </c>
      <c r="C42" s="234"/>
      <c r="D42" s="131"/>
      <c r="E42" s="132"/>
      <c r="F42" s="131"/>
      <c r="G42" s="129"/>
      <c r="H42" s="493"/>
      <c r="I42" s="494"/>
      <c r="J42" s="131"/>
      <c r="K42" s="131"/>
      <c r="L42" s="131"/>
      <c r="M42" s="223"/>
    </row>
    <row r="43" spans="2:13" ht="16.5" customHeight="1">
      <c r="B43" s="230">
        <v>36</v>
      </c>
      <c r="C43" s="235"/>
      <c r="D43" s="231"/>
      <c r="E43" s="232"/>
      <c r="F43" s="231"/>
      <c r="G43" s="231"/>
      <c r="H43" s="491"/>
      <c r="I43" s="492"/>
      <c r="J43" s="231"/>
      <c r="K43" s="231"/>
      <c r="L43" s="231"/>
      <c r="M43" s="233"/>
    </row>
    <row r="44" spans="2:13" ht="16.5" customHeight="1">
      <c r="B44" s="225">
        <v>37</v>
      </c>
      <c r="C44" s="234"/>
      <c r="D44" s="131"/>
      <c r="E44" s="132"/>
      <c r="F44" s="131"/>
      <c r="G44" s="129"/>
      <c r="H44" s="493"/>
      <c r="I44" s="494"/>
      <c r="J44" s="131"/>
      <c r="K44" s="131"/>
      <c r="L44" s="131"/>
      <c r="M44" s="223"/>
    </row>
    <row r="45" spans="2:13" ht="16.5" customHeight="1">
      <c r="B45" s="230">
        <v>38</v>
      </c>
      <c r="C45" s="235"/>
      <c r="D45" s="231"/>
      <c r="E45" s="232"/>
      <c r="F45" s="231"/>
      <c r="G45" s="231"/>
      <c r="H45" s="491"/>
      <c r="I45" s="492"/>
      <c r="J45" s="231"/>
      <c r="K45" s="231"/>
      <c r="L45" s="231"/>
      <c r="M45" s="233"/>
    </row>
    <row r="46" spans="2:13" ht="16.5" customHeight="1">
      <c r="B46" s="225">
        <v>39</v>
      </c>
      <c r="C46" s="234"/>
      <c r="D46" s="131"/>
      <c r="E46" s="132"/>
      <c r="F46" s="131"/>
      <c r="G46" s="129"/>
      <c r="H46" s="493"/>
      <c r="I46" s="494"/>
      <c r="J46" s="131"/>
      <c r="K46" s="131"/>
      <c r="L46" s="131"/>
      <c r="M46" s="223"/>
    </row>
    <row r="47" spans="2:13" ht="16.5" customHeight="1">
      <c r="B47" s="230">
        <v>40</v>
      </c>
      <c r="C47" s="235"/>
      <c r="D47" s="231"/>
      <c r="E47" s="232"/>
      <c r="F47" s="231"/>
      <c r="G47" s="231"/>
      <c r="H47" s="491"/>
      <c r="I47" s="492"/>
      <c r="J47" s="231"/>
      <c r="K47" s="231"/>
      <c r="L47" s="231"/>
      <c r="M47" s="233"/>
    </row>
    <row r="48" spans="2:13" ht="16.5" customHeight="1">
      <c r="B48" s="225">
        <v>41</v>
      </c>
      <c r="C48" s="234"/>
      <c r="D48" s="131"/>
      <c r="E48" s="132"/>
      <c r="F48" s="131"/>
      <c r="G48" s="129"/>
      <c r="H48" s="493"/>
      <c r="I48" s="494"/>
      <c r="J48" s="131"/>
      <c r="K48" s="131"/>
      <c r="L48" s="131"/>
      <c r="M48" s="223"/>
    </row>
    <row r="49" spans="2:13" ht="16.5" customHeight="1">
      <c r="B49" s="230">
        <v>42</v>
      </c>
      <c r="C49" s="235"/>
      <c r="D49" s="231"/>
      <c r="E49" s="232"/>
      <c r="F49" s="231"/>
      <c r="G49" s="231"/>
      <c r="H49" s="491"/>
      <c r="I49" s="492"/>
      <c r="J49" s="231"/>
      <c r="K49" s="231"/>
      <c r="L49" s="231"/>
      <c r="M49" s="233"/>
    </row>
    <row r="50" spans="2:13" ht="16.5" customHeight="1">
      <c r="B50" s="225">
        <v>43</v>
      </c>
      <c r="C50" s="234"/>
      <c r="D50" s="131"/>
      <c r="E50" s="132"/>
      <c r="F50" s="131"/>
      <c r="G50" s="129"/>
      <c r="H50" s="493"/>
      <c r="I50" s="494"/>
      <c r="J50" s="131"/>
      <c r="K50" s="131"/>
      <c r="L50" s="131"/>
      <c r="M50" s="223"/>
    </row>
    <row r="51" spans="2:13" ht="16.5" customHeight="1">
      <c r="B51" s="230">
        <v>44</v>
      </c>
      <c r="C51" s="235"/>
      <c r="D51" s="231"/>
      <c r="E51" s="232"/>
      <c r="F51" s="231"/>
      <c r="G51" s="231"/>
      <c r="H51" s="491"/>
      <c r="I51" s="492"/>
      <c r="J51" s="231"/>
      <c r="K51" s="231"/>
      <c r="L51" s="231"/>
      <c r="M51" s="233"/>
    </row>
    <row r="52" spans="2:13" ht="16.5" customHeight="1">
      <c r="B52" s="225">
        <v>45</v>
      </c>
      <c r="C52" s="234"/>
      <c r="D52" s="131"/>
      <c r="E52" s="132"/>
      <c r="F52" s="131"/>
      <c r="G52" s="129"/>
      <c r="H52" s="493"/>
      <c r="I52" s="494"/>
      <c r="J52" s="131"/>
      <c r="K52" s="131"/>
      <c r="L52" s="131"/>
      <c r="M52" s="223"/>
    </row>
    <row r="53" spans="2:13" ht="16.5" customHeight="1">
      <c r="B53" s="230">
        <v>46</v>
      </c>
      <c r="C53" s="235"/>
      <c r="D53" s="231"/>
      <c r="E53" s="232"/>
      <c r="F53" s="231"/>
      <c r="G53" s="231"/>
      <c r="H53" s="491"/>
      <c r="I53" s="492"/>
      <c r="J53" s="231"/>
      <c r="K53" s="231"/>
      <c r="L53" s="231"/>
      <c r="M53" s="233"/>
    </row>
    <row r="54" spans="2:13" ht="16.5" customHeight="1">
      <c r="B54" s="225">
        <v>47</v>
      </c>
      <c r="C54" s="234"/>
      <c r="D54" s="131"/>
      <c r="E54" s="132"/>
      <c r="F54" s="131"/>
      <c r="G54" s="129"/>
      <c r="H54" s="493"/>
      <c r="I54" s="494"/>
      <c r="J54" s="131"/>
      <c r="K54" s="131"/>
      <c r="L54" s="131"/>
      <c r="M54" s="223"/>
    </row>
    <row r="55" spans="2:13" ht="16.5" customHeight="1">
      <c r="B55" s="230">
        <v>48</v>
      </c>
      <c r="C55" s="235"/>
      <c r="D55" s="231"/>
      <c r="E55" s="232"/>
      <c r="F55" s="231"/>
      <c r="G55" s="231"/>
      <c r="H55" s="491"/>
      <c r="I55" s="492"/>
      <c r="J55" s="231"/>
      <c r="K55" s="231"/>
      <c r="L55" s="231"/>
      <c r="M55" s="233"/>
    </row>
    <row r="56" spans="2:13" ht="16.5" customHeight="1">
      <c r="B56" s="225">
        <v>49</v>
      </c>
      <c r="C56" s="234"/>
      <c r="D56" s="131"/>
      <c r="E56" s="132"/>
      <c r="F56" s="131"/>
      <c r="G56" s="129"/>
      <c r="H56" s="493"/>
      <c r="I56" s="494"/>
      <c r="J56" s="131"/>
      <c r="K56" s="131"/>
      <c r="L56" s="131"/>
      <c r="M56" s="223"/>
    </row>
    <row r="57" spans="2:13" ht="16.5" customHeight="1">
      <c r="B57" s="230">
        <v>50</v>
      </c>
      <c r="C57" s="235"/>
      <c r="D57" s="231"/>
      <c r="E57" s="232"/>
      <c r="F57" s="231"/>
      <c r="G57" s="231"/>
      <c r="H57" s="491"/>
      <c r="I57" s="492"/>
      <c r="J57" s="231"/>
      <c r="K57" s="231"/>
      <c r="L57" s="231"/>
      <c r="M57" s="233"/>
    </row>
    <row r="58" spans="2:13" ht="16.5" customHeight="1">
      <c r="B58" s="225">
        <v>51</v>
      </c>
      <c r="C58" s="234"/>
      <c r="D58" s="131"/>
      <c r="E58" s="132"/>
      <c r="F58" s="131"/>
      <c r="G58" s="129"/>
      <c r="H58" s="493"/>
      <c r="I58" s="494"/>
      <c r="J58" s="131"/>
      <c r="K58" s="131"/>
      <c r="L58" s="131"/>
      <c r="M58" s="223"/>
    </row>
    <row r="59" spans="2:13" ht="16.5" customHeight="1">
      <c r="B59" s="230">
        <v>52</v>
      </c>
      <c r="C59" s="235"/>
      <c r="D59" s="231"/>
      <c r="E59" s="232"/>
      <c r="F59" s="231"/>
      <c r="G59" s="231"/>
      <c r="H59" s="491"/>
      <c r="I59" s="492"/>
      <c r="J59" s="231"/>
      <c r="K59" s="231"/>
      <c r="L59" s="231"/>
      <c r="M59" s="233"/>
    </row>
    <row r="60" spans="2:13" ht="16.5" customHeight="1">
      <c r="B60" s="225">
        <v>53</v>
      </c>
      <c r="C60" s="234"/>
      <c r="D60" s="131"/>
      <c r="E60" s="132"/>
      <c r="F60" s="131"/>
      <c r="G60" s="129"/>
      <c r="H60" s="493"/>
      <c r="I60" s="494"/>
      <c r="J60" s="131"/>
      <c r="K60" s="131"/>
      <c r="L60" s="131"/>
      <c r="M60" s="223"/>
    </row>
    <row r="61" spans="2:13" ht="16.5" customHeight="1">
      <c r="B61" s="230">
        <v>54</v>
      </c>
      <c r="C61" s="235"/>
      <c r="D61" s="231"/>
      <c r="E61" s="232"/>
      <c r="F61" s="231"/>
      <c r="G61" s="231"/>
      <c r="H61" s="491"/>
      <c r="I61" s="492"/>
      <c r="J61" s="231"/>
      <c r="K61" s="231"/>
      <c r="L61" s="231"/>
      <c r="M61" s="233"/>
    </row>
    <row r="62" spans="2:13" ht="16.5" customHeight="1">
      <c r="B62" s="225">
        <v>55</v>
      </c>
      <c r="C62" s="234"/>
      <c r="D62" s="131"/>
      <c r="E62" s="132"/>
      <c r="F62" s="131"/>
      <c r="G62" s="129"/>
      <c r="H62" s="493"/>
      <c r="I62" s="494"/>
      <c r="J62" s="131"/>
      <c r="K62" s="131"/>
      <c r="L62" s="131"/>
      <c r="M62" s="223"/>
    </row>
    <row r="63" spans="2:13" ht="16.5" customHeight="1">
      <c r="B63" s="230">
        <v>56</v>
      </c>
      <c r="C63" s="235"/>
      <c r="D63" s="231"/>
      <c r="E63" s="232"/>
      <c r="F63" s="231"/>
      <c r="G63" s="231"/>
      <c r="H63" s="491"/>
      <c r="I63" s="492"/>
      <c r="J63" s="231"/>
      <c r="K63" s="231"/>
      <c r="L63" s="231"/>
      <c r="M63" s="233"/>
    </row>
    <row r="64" spans="2:13" ht="16.5" customHeight="1">
      <c r="B64" s="225">
        <v>57</v>
      </c>
      <c r="C64" s="234"/>
      <c r="D64" s="131"/>
      <c r="E64" s="132"/>
      <c r="F64" s="131"/>
      <c r="G64" s="129"/>
      <c r="H64" s="493"/>
      <c r="I64" s="494"/>
      <c r="J64" s="131"/>
      <c r="K64" s="131"/>
      <c r="L64" s="131"/>
      <c r="M64" s="223"/>
    </row>
    <row r="65" spans="2:16" ht="16.5" customHeight="1">
      <c r="B65" s="230">
        <v>58</v>
      </c>
      <c r="C65" s="235"/>
      <c r="D65" s="231"/>
      <c r="E65" s="232"/>
      <c r="F65" s="231"/>
      <c r="G65" s="231"/>
      <c r="H65" s="491"/>
      <c r="I65" s="492"/>
      <c r="J65" s="231"/>
      <c r="K65" s="231"/>
      <c r="L65" s="231"/>
      <c r="M65" s="233"/>
    </row>
    <row r="66" spans="2:16" ht="16.5" customHeight="1">
      <c r="B66" s="225">
        <v>59</v>
      </c>
      <c r="C66" s="234"/>
      <c r="D66" s="131"/>
      <c r="E66" s="132"/>
      <c r="F66" s="131"/>
      <c r="G66" s="129"/>
      <c r="H66" s="493"/>
      <c r="I66" s="494"/>
      <c r="J66" s="131"/>
      <c r="K66" s="131"/>
      <c r="L66" s="131"/>
      <c r="M66" s="223"/>
    </row>
    <row r="67" spans="2:16" ht="16.5" customHeight="1">
      <c r="B67" s="230">
        <v>60</v>
      </c>
      <c r="C67" s="235"/>
      <c r="D67" s="231"/>
      <c r="E67" s="232"/>
      <c r="F67" s="231"/>
      <c r="G67" s="231"/>
      <c r="H67" s="491"/>
      <c r="I67" s="492"/>
      <c r="J67" s="231"/>
      <c r="K67" s="231"/>
      <c r="L67" s="231"/>
      <c r="M67" s="233"/>
    </row>
    <row r="68" spans="2:16" ht="16.5" customHeight="1">
      <c r="B68" s="225">
        <v>61</v>
      </c>
      <c r="C68" s="234"/>
      <c r="D68" s="131"/>
      <c r="E68" s="132"/>
      <c r="F68" s="131"/>
      <c r="G68" s="129"/>
      <c r="H68" s="493"/>
      <c r="I68" s="494"/>
      <c r="J68" s="131"/>
      <c r="K68" s="131"/>
      <c r="L68" s="131"/>
      <c r="M68" s="223"/>
    </row>
    <row r="69" spans="2:16" ht="16.5" customHeight="1">
      <c r="B69" s="230">
        <v>62</v>
      </c>
      <c r="C69" s="235"/>
      <c r="D69" s="231"/>
      <c r="E69" s="232"/>
      <c r="F69" s="231"/>
      <c r="G69" s="231"/>
      <c r="H69" s="491"/>
      <c r="I69" s="492"/>
      <c r="J69" s="231"/>
      <c r="K69" s="231"/>
      <c r="L69" s="231"/>
      <c r="M69" s="233"/>
    </row>
    <row r="70" spans="2:16" ht="16.5" customHeight="1">
      <c r="B70" s="225">
        <v>63</v>
      </c>
      <c r="C70" s="234"/>
      <c r="D70" s="131"/>
      <c r="E70" s="132"/>
      <c r="F70" s="131"/>
      <c r="G70" s="222"/>
      <c r="H70" s="493"/>
      <c r="I70" s="494"/>
      <c r="J70" s="131"/>
      <c r="K70" s="131"/>
      <c r="L70" s="131"/>
      <c r="M70" s="223"/>
    </row>
    <row r="71" spans="2:16" s="1" customFormat="1" ht="33" customHeight="1">
      <c r="B71" s="516" t="s">
        <v>227</v>
      </c>
      <c r="C71" s="496"/>
      <c r="D71" s="517"/>
      <c r="E71" s="518" t="s">
        <v>127</v>
      </c>
      <c r="F71" s="519"/>
      <c r="G71" s="519"/>
      <c r="H71" s="207">
        <f>SUM(E8:E70)</f>
        <v>528</v>
      </c>
      <c r="I71" s="133" t="s">
        <v>228</v>
      </c>
      <c r="J71" s="495" t="s">
        <v>229</v>
      </c>
      <c r="K71" s="496"/>
      <c r="L71" s="523" t="s">
        <v>230</v>
      </c>
      <c r="M71" s="524"/>
      <c r="P71" s="2"/>
    </row>
    <row r="72" spans="2:16" s="1" customFormat="1" ht="33" customHeight="1">
      <c r="B72" s="520" t="s">
        <v>427</v>
      </c>
      <c r="C72" s="521"/>
      <c r="D72" s="522"/>
      <c r="E72" s="518" t="s">
        <v>231</v>
      </c>
      <c r="F72" s="519"/>
      <c r="G72" s="519"/>
      <c r="H72" s="526"/>
      <c r="I72" s="527"/>
      <c r="J72" s="528" t="s">
        <v>442</v>
      </c>
      <c r="K72" s="529"/>
      <c r="L72" s="510"/>
      <c r="M72" s="525"/>
      <c r="P72" s="2"/>
    </row>
    <row r="73" spans="2:16" s="1" customFormat="1" ht="33" customHeight="1" thickBot="1">
      <c r="B73" s="511" t="s">
        <v>426</v>
      </c>
      <c r="C73" s="512"/>
      <c r="D73" s="513"/>
      <c r="E73" s="514" t="s">
        <v>232</v>
      </c>
      <c r="F73" s="515"/>
      <c r="G73" s="515"/>
      <c r="H73" s="226"/>
      <c r="I73" s="227"/>
      <c r="J73" s="489" t="s">
        <v>443</v>
      </c>
      <c r="K73" s="490"/>
      <c r="L73" s="228" t="s">
        <v>233</v>
      </c>
      <c r="M73" s="229"/>
      <c r="P73" s="2"/>
    </row>
  </sheetData>
  <mergeCells count="84">
    <mergeCell ref="H68:I68"/>
    <mergeCell ref="H69:I69"/>
    <mergeCell ref="H70:I70"/>
    <mergeCell ref="H57:I57"/>
    <mergeCell ref="H58:I58"/>
    <mergeCell ref="H59:I59"/>
    <mergeCell ref="H66:I66"/>
    <mergeCell ref="H67:I67"/>
    <mergeCell ref="H65:I65"/>
    <mergeCell ref="H60:I60"/>
    <mergeCell ref="H62:I62"/>
    <mergeCell ref="H63:I63"/>
    <mergeCell ref="H64:I64"/>
    <mergeCell ref="H52:I52"/>
    <mergeCell ref="H53:I53"/>
    <mergeCell ref="H54:I54"/>
    <mergeCell ref="H55:I55"/>
    <mergeCell ref="H56:I56"/>
    <mergeCell ref="H47:I47"/>
    <mergeCell ref="H50:I50"/>
    <mergeCell ref="H51:I51"/>
    <mergeCell ref="H49:I49"/>
    <mergeCell ref="H48:I48"/>
    <mergeCell ref="H42:I42"/>
    <mergeCell ref="H43:I43"/>
    <mergeCell ref="H44:I44"/>
    <mergeCell ref="H45:I45"/>
    <mergeCell ref="H46:I46"/>
    <mergeCell ref="L71:L72"/>
    <mergeCell ref="M71:M72"/>
    <mergeCell ref="H72:I72"/>
    <mergeCell ref="J72:K72"/>
    <mergeCell ref="H18:I18"/>
    <mergeCell ref="H19:I19"/>
    <mergeCell ref="H20:I20"/>
    <mergeCell ref="H21:I21"/>
    <mergeCell ref="H22:I22"/>
    <mergeCell ref="H23:I23"/>
    <mergeCell ref="H24:I24"/>
    <mergeCell ref="H25:I25"/>
    <mergeCell ref="H26:I26"/>
    <mergeCell ref="H61:I61"/>
    <mergeCell ref="H30:I30"/>
    <mergeCell ref="H31:I31"/>
    <mergeCell ref="B73:D73"/>
    <mergeCell ref="E73:G73"/>
    <mergeCell ref="B71:D71"/>
    <mergeCell ref="E71:G71"/>
    <mergeCell ref="B72:D72"/>
    <mergeCell ref="E72:G72"/>
    <mergeCell ref="B1:M1"/>
    <mergeCell ref="B2:C2"/>
    <mergeCell ref="D2:E2"/>
    <mergeCell ref="G2:H2"/>
    <mergeCell ref="H3:I3"/>
    <mergeCell ref="K3:L3"/>
    <mergeCell ref="H16:I16"/>
    <mergeCell ref="H11:I11"/>
    <mergeCell ref="H12:I12"/>
    <mergeCell ref="H13:I13"/>
    <mergeCell ref="H6:I6"/>
    <mergeCell ref="H7:I7"/>
    <mergeCell ref="H14:I14"/>
    <mergeCell ref="H5:I5"/>
    <mergeCell ref="H8:I8"/>
    <mergeCell ref="H9:I9"/>
    <mergeCell ref="H10:I10"/>
    <mergeCell ref="H15:I15"/>
    <mergeCell ref="J73:K73"/>
    <mergeCell ref="H27:I27"/>
    <mergeCell ref="H28:I28"/>
    <mergeCell ref="H29:I29"/>
    <mergeCell ref="H17:I17"/>
    <mergeCell ref="J71:K71"/>
    <mergeCell ref="H32:I32"/>
    <mergeCell ref="H33:I33"/>
    <mergeCell ref="H34:I34"/>
    <mergeCell ref="H35:I35"/>
    <mergeCell ref="H36:I36"/>
    <mergeCell ref="H37:I37"/>
    <mergeCell ref="H38:I38"/>
    <mergeCell ref="H39:I39"/>
    <mergeCell ref="H40:I40"/>
    <mergeCell ref="H41:I41"/>
  </mergeCells>
  <printOptions horizontalCentered="1"/>
  <pageMargins left="0" right="0" top="0.39370078740157499" bottom="0.39370078740157499" header="0.31496062992126" footer="0.31496062992126"/>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7030A0"/>
    <pageSetUpPr fitToPage="1"/>
  </sheetPr>
  <dimension ref="B1:AB65"/>
  <sheetViews>
    <sheetView rightToLeft="1" view="pageBreakPreview" zoomScaleNormal="100" zoomScaleSheetLayoutView="100" workbookViewId="0">
      <selection activeCell="B8" sqref="B8:F8"/>
    </sheetView>
  </sheetViews>
  <sheetFormatPr defaultColWidth="9" defaultRowHeight="18"/>
  <cols>
    <col min="1" max="1" width="2.375" style="311" customWidth="1"/>
    <col min="2" max="2" width="14.125" style="208" customWidth="1"/>
    <col min="3" max="3" width="12.375" style="208" customWidth="1"/>
    <col min="4" max="4" width="5.125" style="208" customWidth="1"/>
    <col min="5" max="5" width="3.75" style="208" bestFit="1" customWidth="1"/>
    <col min="6" max="6" width="7.125" style="208" customWidth="1"/>
    <col min="7" max="7" width="2.875" style="208" customWidth="1"/>
    <col min="8" max="8" width="3" style="208" customWidth="1"/>
    <col min="9" max="9" width="2.375" style="208" customWidth="1"/>
    <col min="10" max="10" width="3.125" style="208" customWidth="1"/>
    <col min="11" max="11" width="3.375" style="208" customWidth="1"/>
    <col min="12" max="12" width="3.25" style="208" customWidth="1"/>
    <col min="13" max="13" width="4.75" style="208" customWidth="1"/>
    <col min="14" max="14" width="4.25" style="208" customWidth="1"/>
    <col min="15" max="15" width="6.875" style="208" customWidth="1"/>
    <col min="16" max="16" width="3.125" style="208" customWidth="1"/>
    <col min="17" max="17" width="3.75" style="208" customWidth="1"/>
    <col min="18" max="18" width="4.375" style="208" customWidth="1"/>
    <col min="19" max="19" width="3.625" style="208" customWidth="1"/>
    <col min="20" max="20" width="2.625" style="208" customWidth="1"/>
    <col min="21" max="21" width="2.25" style="208" customWidth="1"/>
    <col min="22" max="22" width="3.75" style="208" customWidth="1"/>
    <col min="23" max="23" width="5" style="208" customWidth="1"/>
    <col min="24" max="24" width="2" style="208" customWidth="1"/>
    <col min="25" max="25" width="9" style="208"/>
    <col min="26" max="26" width="6.25" style="208" hidden="1" customWidth="1"/>
    <col min="27" max="28" width="9" style="208"/>
    <col min="29" max="16384" width="9" style="311"/>
  </cols>
  <sheetData>
    <row r="1" spans="2:26" ht="15" customHeight="1">
      <c r="B1" s="298"/>
      <c r="C1" s="299"/>
      <c r="D1" s="588" t="s">
        <v>175</v>
      </c>
      <c r="E1" s="588"/>
      <c r="F1" s="588"/>
      <c r="G1" s="588"/>
      <c r="H1" s="588"/>
      <c r="I1" s="588"/>
      <c r="J1" s="588"/>
      <c r="K1" s="588"/>
      <c r="L1" s="588"/>
      <c r="M1" s="588"/>
      <c r="N1" s="590" t="str">
        <f>'ورود اطلاعات پابه'!D4</f>
        <v>خبره</v>
      </c>
      <c r="O1" s="590"/>
      <c r="P1" s="660" t="s">
        <v>92</v>
      </c>
      <c r="Q1" s="660"/>
      <c r="R1" s="660"/>
      <c r="S1" s="661" t="s">
        <v>93</v>
      </c>
      <c r="T1" s="661"/>
      <c r="U1" s="661"/>
      <c r="V1" s="661"/>
      <c r="W1" s="662"/>
    </row>
    <row r="2" spans="2:26" ht="12.75" customHeight="1">
      <c r="B2" s="300"/>
      <c r="C2" s="301"/>
      <c r="D2" s="589"/>
      <c r="E2" s="589"/>
      <c r="F2" s="589"/>
      <c r="G2" s="589"/>
      <c r="H2" s="589"/>
      <c r="I2" s="589"/>
      <c r="J2" s="589"/>
      <c r="K2" s="589"/>
      <c r="L2" s="589"/>
      <c r="M2" s="589"/>
      <c r="N2" s="591"/>
      <c r="O2" s="591"/>
      <c r="P2" s="663" t="s">
        <v>94</v>
      </c>
      <c r="Q2" s="663"/>
      <c r="R2" s="663"/>
      <c r="S2" s="664" t="s">
        <v>93</v>
      </c>
      <c r="T2" s="664"/>
      <c r="U2" s="664"/>
      <c r="V2" s="664"/>
      <c r="W2" s="665"/>
      <c r="Y2" s="208" t="s">
        <v>95</v>
      </c>
    </row>
    <row r="3" spans="2:26" ht="15.75" customHeight="1" thickBot="1">
      <c r="B3" s="302"/>
      <c r="N3" s="666" t="s">
        <v>96</v>
      </c>
      <c r="O3" s="666"/>
      <c r="P3" s="666"/>
      <c r="Q3" s="666"/>
      <c r="R3" s="666"/>
      <c r="S3" s="666"/>
      <c r="T3" s="666"/>
      <c r="U3" s="666"/>
      <c r="V3" s="666"/>
      <c r="W3" s="667"/>
    </row>
    <row r="4" spans="2:26" ht="16.5" customHeight="1" thickTop="1">
      <c r="B4" s="657" t="s">
        <v>207</v>
      </c>
      <c r="C4" s="647"/>
      <c r="D4" s="658">
        <f>'ورود اطلاعات پابه'!D5</f>
        <v>0</v>
      </c>
      <c r="E4" s="658"/>
      <c r="F4" s="658"/>
      <c r="G4" s="658"/>
      <c r="H4" s="658"/>
      <c r="I4" s="658"/>
      <c r="J4" s="658"/>
      <c r="K4" s="659"/>
      <c r="L4" s="646" t="s">
        <v>97</v>
      </c>
      <c r="M4" s="647"/>
      <c r="N4" s="647"/>
      <c r="O4" s="647"/>
      <c r="P4" s="648">
        <f>'ورود اطلاعات پابه'!D9</f>
        <v>0</v>
      </c>
      <c r="Q4" s="648"/>
      <c r="R4" s="648"/>
      <c r="S4" s="648"/>
      <c r="T4" s="648"/>
      <c r="U4" s="648"/>
      <c r="V4" s="648"/>
      <c r="W4" s="649"/>
    </row>
    <row r="5" spans="2:26" ht="13.5" customHeight="1">
      <c r="B5" s="650" t="s">
        <v>98</v>
      </c>
      <c r="C5" s="635"/>
      <c r="D5" s="598" t="s">
        <v>99</v>
      </c>
      <c r="E5" s="599"/>
      <c r="F5" s="263"/>
      <c r="G5" s="263"/>
      <c r="H5" s="263"/>
      <c r="I5" s="263"/>
      <c r="J5" s="263"/>
      <c r="K5" s="263"/>
      <c r="L5" s="263"/>
      <c r="M5" s="264"/>
      <c r="N5" s="598" t="s">
        <v>100</v>
      </c>
      <c r="O5" s="599"/>
      <c r="P5" s="599"/>
      <c r="Q5" s="303"/>
      <c r="R5" s="303"/>
      <c r="S5" s="303"/>
      <c r="T5" s="303"/>
      <c r="U5" s="303"/>
      <c r="V5" s="303"/>
      <c r="W5" s="304"/>
    </row>
    <row r="6" spans="2:26" ht="15" customHeight="1">
      <c r="B6" s="651">
        <f>'ورود اطلاعات پابه'!D6</f>
        <v>0</v>
      </c>
      <c r="C6" s="652"/>
      <c r="D6" s="653">
        <f>'ورود اطلاعات پابه'!D7</f>
        <v>0</v>
      </c>
      <c r="E6" s="654"/>
      <c r="F6" s="654"/>
      <c r="G6" s="654"/>
      <c r="H6" s="654"/>
      <c r="I6" s="654"/>
      <c r="J6" s="654"/>
      <c r="K6" s="654"/>
      <c r="L6" s="654"/>
      <c r="M6" s="655"/>
      <c r="N6" s="653">
        <f>'ورود اطلاعات پابه'!D8</f>
        <v>0</v>
      </c>
      <c r="O6" s="654"/>
      <c r="P6" s="654"/>
      <c r="Q6" s="654"/>
      <c r="R6" s="654"/>
      <c r="S6" s="654"/>
      <c r="T6" s="654"/>
      <c r="U6" s="654"/>
      <c r="V6" s="654"/>
      <c r="W6" s="656"/>
    </row>
    <row r="7" spans="2:26" ht="13.5" customHeight="1">
      <c r="B7" s="650" t="s">
        <v>101</v>
      </c>
      <c r="C7" s="599"/>
      <c r="D7" s="599"/>
      <c r="E7" s="599"/>
      <c r="F7" s="599"/>
      <c r="G7" s="599" t="s">
        <v>102</v>
      </c>
      <c r="H7" s="599"/>
      <c r="I7" s="599"/>
      <c r="J7" s="599"/>
      <c r="K7" s="599"/>
      <c r="L7" s="599"/>
      <c r="M7" s="635"/>
      <c r="N7" s="598" t="s">
        <v>103</v>
      </c>
      <c r="O7" s="599"/>
      <c r="P7" s="599"/>
      <c r="Q7" s="599"/>
      <c r="R7" s="599"/>
      <c r="S7" s="599"/>
      <c r="T7" s="599"/>
      <c r="U7" s="599"/>
      <c r="V7" s="599"/>
      <c r="W7" s="668"/>
      <c r="Z7" s="312"/>
    </row>
    <row r="8" spans="2:26" ht="15.75" customHeight="1">
      <c r="B8" s="633">
        <f>'ورود اطلاعات پابه'!D10</f>
        <v>0</v>
      </c>
      <c r="C8" s="634"/>
      <c r="D8" s="634"/>
      <c r="E8" s="634"/>
      <c r="F8" s="634"/>
      <c r="G8" s="636">
        <f>'ورود اطلاعات پابه'!D11</f>
        <v>0</v>
      </c>
      <c r="H8" s="636"/>
      <c r="I8" s="636"/>
      <c r="J8" s="636"/>
      <c r="K8" s="636"/>
      <c r="L8" s="636"/>
      <c r="M8" s="637"/>
      <c r="N8" s="669">
        <f>'ورود اطلاعات پابه'!D12</f>
        <v>0</v>
      </c>
      <c r="O8" s="670"/>
      <c r="P8" s="670"/>
      <c r="Q8" s="670"/>
      <c r="R8" s="670"/>
      <c r="S8" s="670"/>
      <c r="T8" s="670"/>
      <c r="U8" s="670"/>
      <c r="V8" s="670"/>
      <c r="W8" s="671"/>
      <c r="Z8" s="313"/>
    </row>
    <row r="9" spans="2:26" ht="20.25" customHeight="1">
      <c r="B9" s="305" t="s">
        <v>104</v>
      </c>
      <c r="C9" s="51" t="str">
        <f>'ورود اطلاعات پابه'!D13</f>
        <v>کارشناس</v>
      </c>
      <c r="D9" s="598" t="s">
        <v>105</v>
      </c>
      <c r="E9" s="599"/>
      <c r="F9" s="599"/>
      <c r="G9" s="599"/>
      <c r="H9" s="638">
        <f>'ورود اطلاعات پابه'!D16</f>
        <v>0</v>
      </c>
      <c r="I9" s="638"/>
      <c r="J9" s="638"/>
      <c r="K9" s="638"/>
      <c r="L9" s="638"/>
      <c r="M9" s="639"/>
      <c r="N9" s="598" t="s">
        <v>106</v>
      </c>
      <c r="O9" s="599"/>
      <c r="P9" s="599"/>
      <c r="Q9" s="599"/>
      <c r="R9" s="640">
        <f>'ورود اطلاعات پابه'!D18</f>
        <v>0</v>
      </c>
      <c r="S9" s="640"/>
      <c r="T9" s="640"/>
      <c r="U9" s="640"/>
      <c r="V9" s="640"/>
      <c r="W9" s="641"/>
      <c r="Z9" s="314">
        <f>IF(C9="کارشناس",1,IF(C9="کارشناس ارشد",2,IF(C9="دکتری",3,0)))</f>
        <v>1</v>
      </c>
    </row>
    <row r="10" spans="2:26" s="208" customFormat="1" ht="34.5" customHeight="1">
      <c r="B10" s="306" t="str">
        <f>"رشته تحصیلی :"&amp;"   "&amp;IF('ورود اطلاعات پابه'!D15="دارد","(مقطع تحصیلی بالاتر)",0)</f>
        <v>رشته تحصیلی :   0</v>
      </c>
      <c r="C10" s="52">
        <f>'ورود اطلاعات پابه'!D14</f>
        <v>0</v>
      </c>
      <c r="D10" s="265" t="s">
        <v>108</v>
      </c>
      <c r="E10" s="45" t="str">
        <f>IF('ورود اطلاعات پابه'!D17="دولتی","n","o")</f>
        <v>o</v>
      </c>
      <c r="F10" s="46">
        <f>IF('ورود اطلاعات پابه'!D17="دولتی",'فرم 2'!I6,0)</f>
        <v>0</v>
      </c>
      <c r="G10" s="266" t="s">
        <v>107</v>
      </c>
      <c r="H10" s="642" t="s">
        <v>259</v>
      </c>
      <c r="I10" s="642"/>
      <c r="J10" s="642"/>
      <c r="K10" s="44" t="str">
        <f>IF('ورود اطلاعات پابه'!D17="غیردولتی","n","o")</f>
        <v>n</v>
      </c>
      <c r="L10" s="46">
        <f>IF('ورود اطلاعات پابه'!D17="غیردولتی",'فرم 2'!I7,0)</f>
        <v>70</v>
      </c>
      <c r="M10" s="47" t="s">
        <v>107</v>
      </c>
      <c r="N10" s="643" t="s">
        <v>109</v>
      </c>
      <c r="O10" s="644"/>
      <c r="P10" s="45" t="str">
        <f>IF(R9&lt;14,"n","o")</f>
        <v>n</v>
      </c>
      <c r="Q10" s="64">
        <f>IF(P10="n",'فرم 2'!I9,0)</f>
        <v>30</v>
      </c>
      <c r="R10" s="68"/>
      <c r="S10" s="645" t="s">
        <v>110</v>
      </c>
      <c r="T10" s="645"/>
      <c r="U10" s="645"/>
      <c r="V10" s="44" t="str">
        <f>IF(R9&gt;=14,"n","o")</f>
        <v>o</v>
      </c>
      <c r="W10" s="307">
        <f>IF(V10="n",'فرم 2'!I8,0)</f>
        <v>0</v>
      </c>
      <c r="X10" s="315"/>
    </row>
    <row r="11" spans="2:26" ht="15.75" customHeight="1">
      <c r="B11" s="308" t="s">
        <v>111</v>
      </c>
      <c r="C11" s="40"/>
      <c r="D11" s="611" t="s">
        <v>112</v>
      </c>
      <c r="E11" s="611"/>
      <c r="F11" s="44" t="str">
        <f>IF('ورود اطلاعات پابه'!D19="کاملا مرتبط","n","o")</f>
        <v>n</v>
      </c>
      <c r="G11" s="267">
        <f>IF('ورود اطلاعات پابه'!D19="کاملا مرتبط",'فرم 2'!I5,0)</f>
        <v>80</v>
      </c>
      <c r="H11" s="533" t="s">
        <v>107</v>
      </c>
      <c r="I11" s="533"/>
      <c r="J11" s="41" t="s">
        <v>113</v>
      </c>
      <c r="K11" s="41"/>
      <c r="L11" s="111"/>
      <c r="M11" s="44" t="str">
        <f>IF('ورود اطلاعات پابه'!D19="تقریبا مرتبط","n","o")</f>
        <v>o</v>
      </c>
      <c r="N11" s="267">
        <f>IF('ورود اطلاعات پابه'!D19="تقریبا مرتبط",'فرم 2'!I4,0)</f>
        <v>0</v>
      </c>
      <c r="O11" s="262" t="s">
        <v>107</v>
      </c>
      <c r="P11" s="41"/>
      <c r="Q11" s="611" t="s">
        <v>114</v>
      </c>
      <c r="R11" s="611"/>
      <c r="S11" s="44" t="str">
        <f>IF('ورود اطلاعات پابه'!D19="غیرمرتبط","n","o")</f>
        <v>o</v>
      </c>
      <c r="T11" s="632">
        <f>IF('ورود اطلاعات پابه'!D19="غیرمرتبط",'فرم 2'!I3,0)</f>
        <v>0</v>
      </c>
      <c r="U11" s="632"/>
      <c r="V11" s="42" t="s">
        <v>107</v>
      </c>
      <c r="W11" s="309"/>
      <c r="X11" s="316"/>
      <c r="Z11" s="314"/>
    </row>
    <row r="12" spans="2:26" s="208" customFormat="1" ht="16.5" customHeight="1">
      <c r="B12" s="603" t="s">
        <v>115</v>
      </c>
      <c r="C12" s="601"/>
      <c r="D12" s="601"/>
      <c r="E12" s="601"/>
      <c r="F12" s="601"/>
      <c r="G12" s="601"/>
      <c r="H12" s="601"/>
      <c r="I12" s="601"/>
      <c r="J12" s="601"/>
      <c r="K12" s="601"/>
      <c r="L12" s="601"/>
      <c r="M12" s="601"/>
      <c r="N12" s="600" t="s">
        <v>116</v>
      </c>
      <c r="O12" s="601"/>
      <c r="P12" s="601"/>
      <c r="Q12" s="601"/>
      <c r="R12" s="601"/>
      <c r="S12" s="601"/>
      <c r="T12" s="601"/>
      <c r="U12" s="601"/>
      <c r="V12" s="601"/>
      <c r="W12" s="602"/>
      <c r="Y12" s="314"/>
    </row>
    <row r="13" spans="2:26" s="208" customFormat="1" ht="22.5" customHeight="1">
      <c r="B13" s="612" t="s">
        <v>117</v>
      </c>
      <c r="C13" s="613"/>
      <c r="D13" s="616" t="s">
        <v>118</v>
      </c>
      <c r="E13" s="617"/>
      <c r="F13" s="617"/>
      <c r="G13" s="620" t="s">
        <v>119</v>
      </c>
      <c r="H13" s="621"/>
      <c r="I13" s="621"/>
      <c r="J13" s="621"/>
      <c r="K13" s="621"/>
      <c r="L13" s="622"/>
      <c r="M13" s="623" t="s">
        <v>107</v>
      </c>
      <c r="N13" s="616" t="s">
        <v>120</v>
      </c>
      <c r="O13" s="617"/>
      <c r="P13" s="617"/>
      <c r="Q13" s="617"/>
      <c r="R13" s="613"/>
      <c r="S13" s="624" t="s">
        <v>121</v>
      </c>
      <c r="T13" s="625"/>
      <c r="U13" s="626"/>
      <c r="V13" s="616" t="s">
        <v>122</v>
      </c>
      <c r="W13" s="630"/>
    </row>
    <row r="14" spans="2:26" s="208" customFormat="1" ht="22.5" customHeight="1">
      <c r="B14" s="614"/>
      <c r="C14" s="615"/>
      <c r="D14" s="618"/>
      <c r="E14" s="619"/>
      <c r="F14" s="619"/>
      <c r="G14" s="620" t="s">
        <v>123</v>
      </c>
      <c r="H14" s="622"/>
      <c r="I14" s="620" t="s">
        <v>124</v>
      </c>
      <c r="J14" s="622"/>
      <c r="K14" s="619" t="s">
        <v>125</v>
      </c>
      <c r="L14" s="615"/>
      <c r="M14" s="623"/>
      <c r="N14" s="618"/>
      <c r="O14" s="619"/>
      <c r="P14" s="619"/>
      <c r="Q14" s="619"/>
      <c r="R14" s="615"/>
      <c r="S14" s="627"/>
      <c r="T14" s="628"/>
      <c r="U14" s="629"/>
      <c r="V14" s="618"/>
      <c r="W14" s="631"/>
    </row>
    <row r="15" spans="2:26" s="208" customFormat="1" ht="10.5" customHeight="1">
      <c r="B15" s="556" t="str">
        <f>'خلاصه سوابق'!C8</f>
        <v>خدمت وظیفه</v>
      </c>
      <c r="C15" s="557"/>
      <c r="D15" s="558">
        <f>'خلاصه سوابق'!D8</f>
        <v>0</v>
      </c>
      <c r="E15" s="559"/>
      <c r="F15" s="560"/>
      <c r="G15" s="561">
        <f>'خلاصه سوابق'!L8</f>
        <v>0</v>
      </c>
      <c r="H15" s="562"/>
      <c r="I15" s="561">
        <f>'خلاصه سوابق'!M8</f>
        <v>0</v>
      </c>
      <c r="J15" s="562"/>
      <c r="K15" s="561">
        <f>'خلاصه سوابق'!N8</f>
        <v>0</v>
      </c>
      <c r="L15" s="562"/>
      <c r="M15" s="253">
        <f>IFERROR(IF(D15="دیپلم",((K15)+(I15/12)+(G15/365))*'فرم 2'!$I$14,IF(D15="کاردانی",((K15)+(I15/12)+(G15/365))*'فرم 2'!$I$15,IF(D15="کارشناس",((K15)+(I15/12)+(G15/365))*'فرم 2'!$I$16,IF(D15="کارشناس ارشد",((K15)+(I15/12)+(G15/365))*'فرم 2'!$I$17,IF(D15="دکتری",((K15)+(I15/12)+(G15/365))*'فرم 2'!$I$18,0))))),0)</f>
        <v>0</v>
      </c>
      <c r="N15" s="563" t="str">
        <f>IF('ورود اطلاعات پابه'!$K$39="تایید","مجموع دوره های آموزشی قابل قبول",'ش آموزش'!C8)</f>
        <v>مجموع دوره های آموزشی قابل قبول</v>
      </c>
      <c r="O15" s="564"/>
      <c r="P15" s="564"/>
      <c r="Q15" s="564"/>
      <c r="R15" s="565"/>
      <c r="S15" s="561">
        <f>IF('ورود اطلاعات پابه'!$K$39="تایید",'ش آموزش'!H71,'ش آموزش'!E8)</f>
        <v>528</v>
      </c>
      <c r="T15" s="566"/>
      <c r="U15" s="562"/>
      <c r="V15" s="561">
        <f>(S15/100)*30</f>
        <v>158.4</v>
      </c>
      <c r="W15" s="567"/>
    </row>
    <row r="16" spans="2:26" s="208" customFormat="1" ht="10.5" customHeight="1">
      <c r="B16" s="541" t="str">
        <f>'خلاصه سوابق'!C9</f>
        <v>استخدام رسمی</v>
      </c>
      <c r="C16" s="542"/>
      <c r="D16" s="532" t="str">
        <f>'خلاصه سوابق'!D9</f>
        <v>دکتری</v>
      </c>
      <c r="E16" s="533"/>
      <c r="F16" s="540"/>
      <c r="G16" s="543">
        <f>'خلاصه سوابق'!L9</f>
        <v>12</v>
      </c>
      <c r="H16" s="544"/>
      <c r="I16" s="543">
        <f>'خلاصه سوابق'!M9</f>
        <v>1</v>
      </c>
      <c r="J16" s="544"/>
      <c r="K16" s="543">
        <f>'خلاصه سوابق'!N9</f>
        <v>7</v>
      </c>
      <c r="L16" s="544"/>
      <c r="M16" s="43">
        <f>IFERROR(IF(D16="دیپلم",((K16)+(I16/12)+(G16/365))*'فرم 2'!$I$14,IF(D16="کاردانی",((K16)+(I16/12)+(G16/365))*'فرم 2'!$I$15,IF(D16="کارشناس",((K16)+(I16/12)+(G16/365))*'فرم 2'!$I$16,IF(D16="کارشناس ارشد",((K16)+(I16/12)+(G16/365))*'فرم 2'!$I$17,IF(D16="دکتری",((K16)+(I16/12)+(G16/365))*'فرم 2'!$I$18,0))))),0)</f>
        <v>71.162100456621005</v>
      </c>
      <c r="N16" s="545" t="str">
        <f>IF('ورود اطلاعات پابه'!$K$39="تایید","مستند به شناسنامه آموزشی پیوست",'ش آموزش'!C9)</f>
        <v>مستند به شناسنامه آموزشی پیوست</v>
      </c>
      <c r="O16" s="546"/>
      <c r="P16" s="546"/>
      <c r="Q16" s="546"/>
      <c r="R16" s="547"/>
      <c r="S16" s="543">
        <f>IF('ورود اطلاعات پابه'!$K$39="تایید",0,'ش آموزش'!E9)</f>
        <v>0</v>
      </c>
      <c r="T16" s="554"/>
      <c r="U16" s="544"/>
      <c r="V16" s="543">
        <f t="shared" ref="V16:V46" si="0">(S16/100)*30</f>
        <v>0</v>
      </c>
      <c r="W16" s="555"/>
    </row>
    <row r="17" spans="2:23" s="208" customFormat="1" ht="10.5" customHeight="1">
      <c r="B17" s="556">
        <f>'خلاصه سوابق'!C10</f>
        <v>0</v>
      </c>
      <c r="C17" s="557"/>
      <c r="D17" s="558">
        <f>'خلاصه سوابق'!D10</f>
        <v>0</v>
      </c>
      <c r="E17" s="559"/>
      <c r="F17" s="560"/>
      <c r="G17" s="561">
        <f>'خلاصه سوابق'!L10</f>
        <v>0</v>
      </c>
      <c r="H17" s="562"/>
      <c r="I17" s="561">
        <f>'خلاصه سوابق'!M10</f>
        <v>0</v>
      </c>
      <c r="J17" s="562"/>
      <c r="K17" s="561">
        <f>'خلاصه سوابق'!N10</f>
        <v>0</v>
      </c>
      <c r="L17" s="562"/>
      <c r="M17" s="253">
        <f>IFERROR(IF(D17="دیپلم",((K17)+(I17/12)+(G17/365))*'فرم 2'!$I$14,IF(D17="کاردانی",((K17)+(I17/12)+(G17/365))*'فرم 2'!$I$15,IF(D17="کارشناس",((K17)+(I17/12)+(G17/365))*'فرم 2'!$I$16,IF(D17="کارشناس ارشد",((K17)+(I17/12)+(G17/365))*'فرم 2'!$I$17,IF(D17="دکتری",((K17)+(I17/12)+(G17/365))*'فرم 2'!$I$18,0))))),0)</f>
        <v>0</v>
      </c>
      <c r="N17" s="563">
        <f>IF('ورود اطلاعات پابه'!$K$39="تایید",0,'ش آموزش'!C10)</f>
        <v>0</v>
      </c>
      <c r="O17" s="564"/>
      <c r="P17" s="564"/>
      <c r="Q17" s="564"/>
      <c r="R17" s="565"/>
      <c r="S17" s="561">
        <f>IF('ورود اطلاعات پابه'!$K$39="تایید",0,'ش آموزش'!E10)</f>
        <v>0</v>
      </c>
      <c r="T17" s="566"/>
      <c r="U17" s="562"/>
      <c r="V17" s="561">
        <f t="shared" si="0"/>
        <v>0</v>
      </c>
      <c r="W17" s="567"/>
    </row>
    <row r="18" spans="2:23" s="208" customFormat="1" ht="10.5" customHeight="1">
      <c r="B18" s="541">
        <f>'خلاصه سوابق'!C11</f>
        <v>0</v>
      </c>
      <c r="C18" s="542"/>
      <c r="D18" s="532">
        <f>'خلاصه سوابق'!D11</f>
        <v>0</v>
      </c>
      <c r="E18" s="533"/>
      <c r="F18" s="540"/>
      <c r="G18" s="543">
        <f>'خلاصه سوابق'!L11</f>
        <v>0</v>
      </c>
      <c r="H18" s="544"/>
      <c r="I18" s="543">
        <f>'خلاصه سوابق'!M11</f>
        <v>0</v>
      </c>
      <c r="J18" s="544"/>
      <c r="K18" s="543">
        <f>'خلاصه سوابق'!N11</f>
        <v>0</v>
      </c>
      <c r="L18" s="544"/>
      <c r="M18" s="43">
        <f>IFERROR(IF(D18="دیپلم",((K18)+(I18/12)+(G18/365))*'فرم 2'!$I$14,IF(D18="کاردانی",((K18)+(I18/12)+(G18/365))*'فرم 2'!$I$15,IF(D18="کارشناس",((K18)+(I18/12)+(G18/365))*'فرم 2'!$I$16,IF(D18="کارشناس ارشد",((K18)+(I18/12)+(G18/365))*'فرم 2'!$I$17,IF(D18="دکتری",((K18)+(I18/12)+(G18/365))*'فرم 2'!$I$18,0))))),0)</f>
        <v>0</v>
      </c>
      <c r="N18" s="545">
        <f>IF('ورود اطلاعات پابه'!$K$39="تایید",0,'ش آموزش'!C11)</f>
        <v>0</v>
      </c>
      <c r="O18" s="546"/>
      <c r="P18" s="546"/>
      <c r="Q18" s="546"/>
      <c r="R18" s="547"/>
      <c r="S18" s="543">
        <f>IF('ورود اطلاعات پابه'!$K$39="تایید",0,'ش آموزش'!E11)</f>
        <v>0</v>
      </c>
      <c r="T18" s="554"/>
      <c r="U18" s="544"/>
      <c r="V18" s="543">
        <f t="shared" si="0"/>
        <v>0</v>
      </c>
      <c r="W18" s="555"/>
    </row>
    <row r="19" spans="2:23" s="208" customFormat="1" ht="10.5" customHeight="1">
      <c r="B19" s="556">
        <f>'خلاصه سوابق'!C12</f>
        <v>0</v>
      </c>
      <c r="C19" s="557"/>
      <c r="D19" s="558">
        <f>'خلاصه سوابق'!D12</f>
        <v>0</v>
      </c>
      <c r="E19" s="559"/>
      <c r="F19" s="560"/>
      <c r="G19" s="561">
        <f>'خلاصه سوابق'!L12</f>
        <v>0</v>
      </c>
      <c r="H19" s="562"/>
      <c r="I19" s="561">
        <f>'خلاصه سوابق'!M12</f>
        <v>0</v>
      </c>
      <c r="J19" s="562"/>
      <c r="K19" s="561">
        <f>'خلاصه سوابق'!N12</f>
        <v>0</v>
      </c>
      <c r="L19" s="562"/>
      <c r="M19" s="253">
        <f>IFERROR(IF(D19="دیپلم",((K19)+(I19/12)+(G19/365))*'فرم 2'!$I$14,IF(D19="کاردانی",((K19)+(I19/12)+(G19/365))*'فرم 2'!$I$15,IF(D19="کارشناس",((K19)+(I19/12)+(G19/365))*'فرم 2'!$I$16,IF(D19="کارشناس ارشد",((K19)+(I19/12)+(G19/365))*'فرم 2'!$I$17,IF(D19="دکتری",((K19)+(I19/12)+(G19/365))*'فرم 2'!$I$18,0))))),0)</f>
        <v>0</v>
      </c>
      <c r="N19" s="563">
        <f>IF('ورود اطلاعات پابه'!$K$39="تایید",0,'ش آموزش'!C12)</f>
        <v>0</v>
      </c>
      <c r="O19" s="564"/>
      <c r="P19" s="564"/>
      <c r="Q19" s="564"/>
      <c r="R19" s="565"/>
      <c r="S19" s="561">
        <f>IF('ورود اطلاعات پابه'!$K$39="تایید",0,'ش آموزش'!E12)</f>
        <v>0</v>
      </c>
      <c r="T19" s="566"/>
      <c r="U19" s="562"/>
      <c r="V19" s="561">
        <f t="shared" si="0"/>
        <v>0</v>
      </c>
      <c r="W19" s="567"/>
    </row>
    <row r="20" spans="2:23" s="208" customFormat="1" ht="10.5" customHeight="1">
      <c r="B20" s="541">
        <f>'خلاصه سوابق'!C13</f>
        <v>0</v>
      </c>
      <c r="C20" s="542"/>
      <c r="D20" s="532">
        <f>'خلاصه سوابق'!D13</f>
        <v>0</v>
      </c>
      <c r="E20" s="533"/>
      <c r="F20" s="540"/>
      <c r="G20" s="543">
        <f>'خلاصه سوابق'!L13</f>
        <v>0</v>
      </c>
      <c r="H20" s="544"/>
      <c r="I20" s="543">
        <f>'خلاصه سوابق'!M13</f>
        <v>0</v>
      </c>
      <c r="J20" s="544"/>
      <c r="K20" s="543">
        <f>'خلاصه سوابق'!N13</f>
        <v>0</v>
      </c>
      <c r="L20" s="544"/>
      <c r="M20" s="43">
        <f>IFERROR(IF(D20="دیپلم",((K20)+(I20/12)+(G20/365))*'فرم 2'!$I$14,IF(D20="کاردانی",((K20)+(I20/12)+(G20/365))*'فرم 2'!$I$15,IF(D20="کارشناس",((K20)+(I20/12)+(G20/365))*'فرم 2'!$I$16,IF(D20="کارشناس ارشد",((K20)+(I20/12)+(G20/365))*'فرم 2'!$I$17,IF(D20="دکتری",((K20)+(I20/12)+(G20/365))*'فرم 2'!$I$18,0))))),0)</f>
        <v>0</v>
      </c>
      <c r="N20" s="545">
        <f>IF('ورود اطلاعات پابه'!$K$39="تایید",0,'ش آموزش'!C13)</f>
        <v>0</v>
      </c>
      <c r="O20" s="546"/>
      <c r="P20" s="546"/>
      <c r="Q20" s="546"/>
      <c r="R20" s="547"/>
      <c r="S20" s="543">
        <f>IF('ورود اطلاعات پابه'!$K$39="تایید",0,'ش آموزش'!E13)</f>
        <v>0</v>
      </c>
      <c r="T20" s="554"/>
      <c r="U20" s="544"/>
      <c r="V20" s="543">
        <f t="shared" si="0"/>
        <v>0</v>
      </c>
      <c r="W20" s="555"/>
    </row>
    <row r="21" spans="2:23" s="208" customFormat="1" ht="10.5" customHeight="1">
      <c r="B21" s="556">
        <f>'خلاصه سوابق'!C14</f>
        <v>0</v>
      </c>
      <c r="C21" s="557"/>
      <c r="D21" s="558">
        <f>'خلاصه سوابق'!D14</f>
        <v>0</v>
      </c>
      <c r="E21" s="559"/>
      <c r="F21" s="560"/>
      <c r="G21" s="561">
        <f>'خلاصه سوابق'!L14</f>
        <v>0</v>
      </c>
      <c r="H21" s="562"/>
      <c r="I21" s="561">
        <f>'خلاصه سوابق'!M14</f>
        <v>0</v>
      </c>
      <c r="J21" s="562"/>
      <c r="K21" s="561">
        <f>'خلاصه سوابق'!N14</f>
        <v>0</v>
      </c>
      <c r="L21" s="562"/>
      <c r="M21" s="253">
        <f>IFERROR(IF(D21="دیپلم",((K21)+(I21/12)+(G21/365))*'فرم 2'!$I$14,IF(D21="کاردانی",((K21)+(I21/12)+(G21/365))*'فرم 2'!$I$15,IF(D21="کارشناس",((K21)+(I21/12)+(G21/365))*'فرم 2'!$I$16,IF(D21="کارشناس ارشد",((K21)+(I21/12)+(G21/365))*'فرم 2'!$I$17,IF(D21="دکتری",((K21)+(I21/12)+(G21/365))*'فرم 2'!$I$18,0))))),0)</f>
        <v>0</v>
      </c>
      <c r="N21" s="563">
        <f>IF('ورود اطلاعات پابه'!$K$39="تایید",0,'ش آموزش'!C14)</f>
        <v>0</v>
      </c>
      <c r="O21" s="564"/>
      <c r="P21" s="564"/>
      <c r="Q21" s="564"/>
      <c r="R21" s="565"/>
      <c r="S21" s="561">
        <f>IF('ورود اطلاعات پابه'!$K$39="تایید",0,'ش آموزش'!E14)</f>
        <v>0</v>
      </c>
      <c r="T21" s="566"/>
      <c r="U21" s="562"/>
      <c r="V21" s="561">
        <f t="shared" si="0"/>
        <v>0</v>
      </c>
      <c r="W21" s="567"/>
    </row>
    <row r="22" spans="2:23" s="208" customFormat="1" ht="10.5" customHeight="1">
      <c r="B22" s="541">
        <f>'خلاصه سوابق'!C15</f>
        <v>0</v>
      </c>
      <c r="C22" s="542"/>
      <c r="D22" s="532">
        <f>'خلاصه سوابق'!D15</f>
        <v>0</v>
      </c>
      <c r="E22" s="533"/>
      <c r="F22" s="540"/>
      <c r="G22" s="543">
        <f>'خلاصه سوابق'!L15</f>
        <v>0</v>
      </c>
      <c r="H22" s="544"/>
      <c r="I22" s="543">
        <f>'خلاصه سوابق'!M15</f>
        <v>0</v>
      </c>
      <c r="J22" s="544"/>
      <c r="K22" s="543">
        <f>'خلاصه سوابق'!N15</f>
        <v>0</v>
      </c>
      <c r="L22" s="544"/>
      <c r="M22" s="43">
        <f>IFERROR(IF(D22="دیپلم",((K22)+(I22/12)+(G22/365))*'فرم 2'!$I$14,IF(D22="کاردانی",((K22)+(I22/12)+(G22/365))*'فرم 2'!$I$15,IF(D22="کارشناس",((K22)+(I22/12)+(G22/365))*'فرم 2'!$I$16,IF(D22="کارشناس ارشد",((K22)+(I22/12)+(G22/365))*'فرم 2'!$I$17,IF(D22="دکتری",((K22)+(I22/12)+(G22/365))*'فرم 2'!$I$18,0))))),0)</f>
        <v>0</v>
      </c>
      <c r="N22" s="545">
        <f>IF('ورود اطلاعات پابه'!$K$39="تایید",0,'ش آموزش'!C15)</f>
        <v>0</v>
      </c>
      <c r="O22" s="546"/>
      <c r="P22" s="546"/>
      <c r="Q22" s="546"/>
      <c r="R22" s="547"/>
      <c r="S22" s="543">
        <f>IF('ورود اطلاعات پابه'!$K$39="تایید",0,'ش آموزش'!E15)</f>
        <v>0</v>
      </c>
      <c r="T22" s="554"/>
      <c r="U22" s="544"/>
      <c r="V22" s="543">
        <f t="shared" si="0"/>
        <v>0</v>
      </c>
      <c r="W22" s="555"/>
    </row>
    <row r="23" spans="2:23" s="208" customFormat="1" ht="10.5" customHeight="1">
      <c r="B23" s="556">
        <f>'خلاصه سوابق'!C16</f>
        <v>0</v>
      </c>
      <c r="C23" s="557"/>
      <c r="D23" s="558">
        <f>'خلاصه سوابق'!D16</f>
        <v>0</v>
      </c>
      <c r="E23" s="559"/>
      <c r="F23" s="560"/>
      <c r="G23" s="561">
        <f>'خلاصه سوابق'!L16</f>
        <v>0</v>
      </c>
      <c r="H23" s="562"/>
      <c r="I23" s="561">
        <f>'خلاصه سوابق'!M16</f>
        <v>0</v>
      </c>
      <c r="J23" s="562"/>
      <c r="K23" s="561">
        <f>'خلاصه سوابق'!N16</f>
        <v>0</v>
      </c>
      <c r="L23" s="562"/>
      <c r="M23" s="253">
        <f>IFERROR(IF(D23="دیپلم",((K23)+(I23/12)+(G23/365))*'فرم 2'!$I$14,IF(D23="کاردانی",((K23)+(I23/12)+(G23/365))*'فرم 2'!$I$15,IF(D23="کارشناس",((K23)+(I23/12)+(G23/365))*'فرم 2'!$I$16,IF(D23="کارشناس ارشد",((K23)+(I23/12)+(G23/365))*'فرم 2'!$I$17,IF(D23="دکتری",((K23)+(I23/12)+(G23/365))*'فرم 2'!$I$18,0))))),0)</f>
        <v>0</v>
      </c>
      <c r="N23" s="563">
        <f>IF('ورود اطلاعات پابه'!$K$39="تایید",0,'ش آموزش'!C16)</f>
        <v>0</v>
      </c>
      <c r="O23" s="564"/>
      <c r="P23" s="564"/>
      <c r="Q23" s="564"/>
      <c r="R23" s="565"/>
      <c r="S23" s="561">
        <f>IF('ورود اطلاعات پابه'!$K$39="تایید",0,'ش آموزش'!E16)</f>
        <v>0</v>
      </c>
      <c r="T23" s="566"/>
      <c r="U23" s="562"/>
      <c r="V23" s="561">
        <f t="shared" si="0"/>
        <v>0</v>
      </c>
      <c r="W23" s="567"/>
    </row>
    <row r="24" spans="2:23" s="208" customFormat="1" ht="10.5" customHeight="1">
      <c r="B24" s="541">
        <f>'خلاصه سوابق'!C17</f>
        <v>0</v>
      </c>
      <c r="C24" s="542"/>
      <c r="D24" s="532">
        <f>'خلاصه سوابق'!D17</f>
        <v>0</v>
      </c>
      <c r="E24" s="533"/>
      <c r="F24" s="540"/>
      <c r="G24" s="543">
        <f>'خلاصه سوابق'!L17</f>
        <v>0</v>
      </c>
      <c r="H24" s="544"/>
      <c r="I24" s="543">
        <f>'خلاصه سوابق'!M17</f>
        <v>0</v>
      </c>
      <c r="J24" s="544"/>
      <c r="K24" s="543">
        <f>'خلاصه سوابق'!N17</f>
        <v>0</v>
      </c>
      <c r="L24" s="544"/>
      <c r="M24" s="43">
        <f>IFERROR(IF(D24="دیپلم",((K24)+(I24/12)+(G24/365))*'فرم 2'!$I$14,IF(D24="کاردانی",((K24)+(I24/12)+(G24/365))*'فرم 2'!$I$15,IF(D24="کارشناس",((K24)+(I24/12)+(G24/365))*'فرم 2'!$I$16,IF(D24="کارشناس ارشد",((K24)+(I24/12)+(G24/365))*'فرم 2'!$I$17,IF(D24="دکتری",((K24)+(I24/12)+(G24/365))*'فرم 2'!$I$18,0))))),0)</f>
        <v>0</v>
      </c>
      <c r="N24" s="545">
        <f>IF('ورود اطلاعات پابه'!$K$39="تایید",0,'ش آموزش'!C17)</f>
        <v>0</v>
      </c>
      <c r="O24" s="546"/>
      <c r="P24" s="546"/>
      <c r="Q24" s="546"/>
      <c r="R24" s="547"/>
      <c r="S24" s="543">
        <f>IF('ورود اطلاعات پابه'!$K$39="تایید",0,'ش آموزش'!E17)</f>
        <v>0</v>
      </c>
      <c r="T24" s="554"/>
      <c r="U24" s="544"/>
      <c r="V24" s="543">
        <f t="shared" si="0"/>
        <v>0</v>
      </c>
      <c r="W24" s="555"/>
    </row>
    <row r="25" spans="2:23" s="208" customFormat="1" ht="10.5" customHeight="1">
      <c r="B25" s="556">
        <f>'خلاصه سوابق'!C18</f>
        <v>0</v>
      </c>
      <c r="C25" s="557"/>
      <c r="D25" s="558">
        <f>'خلاصه سوابق'!D18</f>
        <v>0</v>
      </c>
      <c r="E25" s="559"/>
      <c r="F25" s="560"/>
      <c r="G25" s="561">
        <f>'خلاصه سوابق'!L18</f>
        <v>0</v>
      </c>
      <c r="H25" s="562"/>
      <c r="I25" s="561">
        <f>'خلاصه سوابق'!M18</f>
        <v>0</v>
      </c>
      <c r="J25" s="562"/>
      <c r="K25" s="561">
        <f>'خلاصه سوابق'!N18</f>
        <v>0</v>
      </c>
      <c r="L25" s="562"/>
      <c r="M25" s="253">
        <f>IFERROR(IF(D25="دیپلم",((K25)+(I25/12)+(G25/365))*'فرم 2'!$I$14,IF(D25="کاردانی",((K25)+(I25/12)+(G25/365))*'فرم 2'!$I$15,IF(D25="کارشناس",((K25)+(I25/12)+(G25/365))*'فرم 2'!$I$16,IF(D25="کارشناس ارشد",((K25)+(I25/12)+(G25/365))*'فرم 2'!$I$17,IF(D25="دکتری",((K25)+(I25/12)+(G25/365))*'فرم 2'!$I$18,0))))),0)</f>
        <v>0</v>
      </c>
      <c r="N25" s="563">
        <f>IF('ورود اطلاعات پابه'!$K$39="تایید",0,'ش آموزش'!C18)</f>
        <v>0</v>
      </c>
      <c r="O25" s="564"/>
      <c r="P25" s="564"/>
      <c r="Q25" s="564"/>
      <c r="R25" s="565"/>
      <c r="S25" s="561">
        <f>IF('ورود اطلاعات پابه'!$K$39="تایید",0,'ش آموزش'!E18)</f>
        <v>0</v>
      </c>
      <c r="T25" s="566"/>
      <c r="U25" s="562"/>
      <c r="V25" s="561">
        <f t="shared" si="0"/>
        <v>0</v>
      </c>
      <c r="W25" s="567"/>
    </row>
    <row r="26" spans="2:23" s="208" customFormat="1" ht="10.5" customHeight="1">
      <c r="B26" s="541">
        <f>'خلاصه سوابق'!C19</f>
        <v>0</v>
      </c>
      <c r="C26" s="542"/>
      <c r="D26" s="532">
        <f>'خلاصه سوابق'!D19</f>
        <v>0</v>
      </c>
      <c r="E26" s="533"/>
      <c r="F26" s="540"/>
      <c r="G26" s="543">
        <f>'خلاصه سوابق'!L19</f>
        <v>0</v>
      </c>
      <c r="H26" s="544"/>
      <c r="I26" s="543">
        <f>'خلاصه سوابق'!M19</f>
        <v>0</v>
      </c>
      <c r="J26" s="544"/>
      <c r="K26" s="543">
        <f>'خلاصه سوابق'!N19</f>
        <v>0</v>
      </c>
      <c r="L26" s="544"/>
      <c r="M26" s="43">
        <f>IFERROR(IF(D26="دیپلم",((K26)+(I26/12)+(G26/365))*'فرم 2'!$I$14,IF(D26="کاردانی",((K26)+(I26/12)+(G26/365))*'فرم 2'!$I$15,IF(D26="کارشناس",((K26)+(I26/12)+(G26/365))*'فرم 2'!$I$16,IF(D26="کارشناس ارشد",((K26)+(I26/12)+(G26/365))*'فرم 2'!$I$17,IF(D26="دکتری",((K26)+(I26/12)+(G26/365))*'فرم 2'!$I$18,0))))),0)</f>
        <v>0</v>
      </c>
      <c r="N26" s="545">
        <f>IF('ورود اطلاعات پابه'!$K$39="تایید",0,'ش آموزش'!C19)</f>
        <v>0</v>
      </c>
      <c r="O26" s="546"/>
      <c r="P26" s="546"/>
      <c r="Q26" s="546"/>
      <c r="R26" s="547"/>
      <c r="S26" s="543">
        <f>IF('ورود اطلاعات پابه'!$K$39="تایید",0,'ش آموزش'!E19)</f>
        <v>0</v>
      </c>
      <c r="T26" s="554"/>
      <c r="U26" s="544"/>
      <c r="V26" s="543">
        <f t="shared" si="0"/>
        <v>0</v>
      </c>
      <c r="W26" s="555"/>
    </row>
    <row r="27" spans="2:23" s="208" customFormat="1" ht="10.5" customHeight="1">
      <c r="B27" s="556">
        <f>'خلاصه سوابق'!C20</f>
        <v>0</v>
      </c>
      <c r="C27" s="557"/>
      <c r="D27" s="558">
        <f>'خلاصه سوابق'!D20</f>
        <v>0</v>
      </c>
      <c r="E27" s="559"/>
      <c r="F27" s="560"/>
      <c r="G27" s="561">
        <f>'خلاصه سوابق'!L20</f>
        <v>0</v>
      </c>
      <c r="H27" s="562"/>
      <c r="I27" s="561">
        <f>'خلاصه سوابق'!M20</f>
        <v>0</v>
      </c>
      <c r="J27" s="562"/>
      <c r="K27" s="561">
        <f>'خلاصه سوابق'!N20</f>
        <v>0</v>
      </c>
      <c r="L27" s="562"/>
      <c r="M27" s="253">
        <f>IFERROR(IF(D27="دیپلم",((K27)+(I27/12)+(G27/365))*'فرم 2'!$I$14,IF(D27="کاردانی",((K27)+(I27/12)+(G27/365))*'فرم 2'!$I$15,IF(D27="کارشناس",((K27)+(I27/12)+(G27/365))*'فرم 2'!$I$16,IF(D27="کارشناس ارشد",((K27)+(I27/12)+(G27/365))*'فرم 2'!$I$17,IF(D27="دکتری",((K27)+(I27/12)+(G27/365))*'فرم 2'!$I$18,0))))),0)</f>
        <v>0</v>
      </c>
      <c r="N27" s="563">
        <f>IF('ورود اطلاعات پابه'!$K$39="تایید",0,'ش آموزش'!C20)</f>
        <v>0</v>
      </c>
      <c r="O27" s="564"/>
      <c r="P27" s="564"/>
      <c r="Q27" s="564"/>
      <c r="R27" s="565"/>
      <c r="S27" s="561">
        <f>IF('ورود اطلاعات پابه'!$K$39="تایید",0,'ش آموزش'!E20)</f>
        <v>0</v>
      </c>
      <c r="T27" s="566"/>
      <c r="U27" s="562"/>
      <c r="V27" s="561">
        <f t="shared" si="0"/>
        <v>0</v>
      </c>
      <c r="W27" s="567"/>
    </row>
    <row r="28" spans="2:23" s="208" customFormat="1" ht="10.5" customHeight="1">
      <c r="B28" s="541">
        <f>'خلاصه سوابق'!C21</f>
        <v>0</v>
      </c>
      <c r="C28" s="542"/>
      <c r="D28" s="532">
        <f>'خلاصه سوابق'!D21</f>
        <v>0</v>
      </c>
      <c r="E28" s="533"/>
      <c r="F28" s="540"/>
      <c r="G28" s="543">
        <f>'خلاصه سوابق'!L21</f>
        <v>0</v>
      </c>
      <c r="H28" s="544"/>
      <c r="I28" s="543">
        <f>'خلاصه سوابق'!M21</f>
        <v>0</v>
      </c>
      <c r="J28" s="544"/>
      <c r="K28" s="543">
        <f>'خلاصه سوابق'!N21</f>
        <v>0</v>
      </c>
      <c r="L28" s="544"/>
      <c r="M28" s="43">
        <f>IFERROR(IF(D28="دیپلم",((K28)+(I28/12)+(G28/365))*'فرم 2'!$I$14,IF(D28="کاردانی",((K28)+(I28/12)+(G28/365))*'فرم 2'!$I$15,IF(D28="کارشناس",((K28)+(I28/12)+(G28/365))*'فرم 2'!$I$16,IF(D28="کارشناس ارشد",((K28)+(I28/12)+(G28/365))*'فرم 2'!$I$17,IF(D28="دکتری",((K28)+(I28/12)+(G28/365))*'فرم 2'!$I$18,0))))),0)</f>
        <v>0</v>
      </c>
      <c r="N28" s="545">
        <f>IF('ورود اطلاعات پابه'!$K$39="تایید",0,'ش آموزش'!C21)</f>
        <v>0</v>
      </c>
      <c r="O28" s="546"/>
      <c r="P28" s="546"/>
      <c r="Q28" s="546"/>
      <c r="R28" s="547"/>
      <c r="S28" s="543">
        <f>IF('ورود اطلاعات پابه'!$K$39="تایید",0,'ش آموزش'!E21)</f>
        <v>0</v>
      </c>
      <c r="T28" s="554"/>
      <c r="U28" s="544"/>
      <c r="V28" s="543">
        <f t="shared" si="0"/>
        <v>0</v>
      </c>
      <c r="W28" s="555"/>
    </row>
    <row r="29" spans="2:23" s="208" customFormat="1" ht="10.5" customHeight="1">
      <c r="B29" s="556">
        <f>'خلاصه سوابق'!C22</f>
        <v>0</v>
      </c>
      <c r="C29" s="557"/>
      <c r="D29" s="558">
        <f>'خلاصه سوابق'!D22</f>
        <v>0</v>
      </c>
      <c r="E29" s="559"/>
      <c r="F29" s="560"/>
      <c r="G29" s="561">
        <f>'خلاصه سوابق'!L22</f>
        <v>0</v>
      </c>
      <c r="H29" s="562"/>
      <c r="I29" s="561">
        <f>'خلاصه سوابق'!M22</f>
        <v>0</v>
      </c>
      <c r="J29" s="562"/>
      <c r="K29" s="561">
        <f>'خلاصه سوابق'!N22</f>
        <v>0</v>
      </c>
      <c r="L29" s="562"/>
      <c r="M29" s="253">
        <f>IFERROR(IF(D29="دیپلم",((K29)+(I29/12)+(G29/365))*'فرم 2'!$I$14,IF(D29="کاردانی",((K29)+(I29/12)+(G29/365))*'فرم 2'!$I$15,IF(D29="کارشناس",((K29)+(I29/12)+(G29/365))*'فرم 2'!$I$16,IF(D29="کارشناس ارشد",((K29)+(I29/12)+(G29/365))*'فرم 2'!$I$17,IF(D29="دکتری",((K29)+(I29/12)+(G29/365))*'فرم 2'!$I$18,0))))),0)</f>
        <v>0</v>
      </c>
      <c r="N29" s="563">
        <f>IF('ورود اطلاعات پابه'!$K$39="تایید",0,'ش آموزش'!C22)</f>
        <v>0</v>
      </c>
      <c r="O29" s="564"/>
      <c r="P29" s="564"/>
      <c r="Q29" s="564"/>
      <c r="R29" s="565"/>
      <c r="S29" s="561">
        <f>IF('ورود اطلاعات پابه'!$K$39="تایید",0,'ش آموزش'!E22)</f>
        <v>0</v>
      </c>
      <c r="T29" s="566"/>
      <c r="U29" s="562"/>
      <c r="V29" s="561">
        <f t="shared" si="0"/>
        <v>0</v>
      </c>
      <c r="W29" s="567"/>
    </row>
    <row r="30" spans="2:23" s="208" customFormat="1" ht="10.5" customHeight="1">
      <c r="B30" s="541">
        <f>'خلاصه سوابق'!C23</f>
        <v>0</v>
      </c>
      <c r="C30" s="542"/>
      <c r="D30" s="532">
        <f>'خلاصه سوابق'!D23</f>
        <v>0</v>
      </c>
      <c r="E30" s="533"/>
      <c r="F30" s="540"/>
      <c r="G30" s="543">
        <f>'خلاصه سوابق'!L23</f>
        <v>0</v>
      </c>
      <c r="H30" s="544"/>
      <c r="I30" s="543">
        <f>'خلاصه سوابق'!M23</f>
        <v>0</v>
      </c>
      <c r="J30" s="544"/>
      <c r="K30" s="543">
        <f>'خلاصه سوابق'!N23</f>
        <v>0</v>
      </c>
      <c r="L30" s="544"/>
      <c r="M30" s="43">
        <f>IFERROR(IF(D30="دیپلم",((K30)+(I30/12)+(G30/365))*'فرم 2'!$I$14,IF(D30="کاردانی",((K30)+(I30/12)+(G30/365))*'فرم 2'!$I$15,IF(D30="کارشناس",((K30)+(I30/12)+(G30/365))*'فرم 2'!$I$16,IF(D30="کارشناس ارشد",((K30)+(I30/12)+(G30/365))*'فرم 2'!$I$17,IF(D30="دکتری",((K30)+(I30/12)+(G30/365))*'فرم 2'!$I$18,0))))),0)</f>
        <v>0</v>
      </c>
      <c r="N30" s="545">
        <f>IF('ورود اطلاعات پابه'!$K$39="تایید",0,'ش آموزش'!C23)</f>
        <v>0</v>
      </c>
      <c r="O30" s="546"/>
      <c r="P30" s="546"/>
      <c r="Q30" s="546"/>
      <c r="R30" s="547"/>
      <c r="S30" s="543">
        <f>IF('ورود اطلاعات پابه'!$K$39="تایید",0,'ش آموزش'!E23)</f>
        <v>0</v>
      </c>
      <c r="T30" s="554"/>
      <c r="U30" s="544"/>
      <c r="V30" s="543">
        <f t="shared" si="0"/>
        <v>0</v>
      </c>
      <c r="W30" s="555"/>
    </row>
    <row r="31" spans="2:23" s="208" customFormat="1" ht="10.5" customHeight="1">
      <c r="B31" s="556">
        <f>'خلاصه سوابق'!C24</f>
        <v>0</v>
      </c>
      <c r="C31" s="557"/>
      <c r="D31" s="558">
        <f>'خلاصه سوابق'!D24</f>
        <v>0</v>
      </c>
      <c r="E31" s="559"/>
      <c r="F31" s="560"/>
      <c r="G31" s="561">
        <f>'خلاصه سوابق'!L24</f>
        <v>0</v>
      </c>
      <c r="H31" s="562"/>
      <c r="I31" s="561">
        <f>'خلاصه سوابق'!M24</f>
        <v>0</v>
      </c>
      <c r="J31" s="562"/>
      <c r="K31" s="561">
        <f>'خلاصه سوابق'!N24</f>
        <v>0</v>
      </c>
      <c r="L31" s="562"/>
      <c r="M31" s="253">
        <f>IFERROR(IF(D31="دیپلم",((K31)+(I31/12)+(G31/365))*'فرم 2'!$I$14,IF(D31="کاردانی",((K31)+(I31/12)+(G31/365))*'فرم 2'!$I$15,IF(D31="کارشناس",((K31)+(I31/12)+(G31/365))*'فرم 2'!$I$16,IF(D31="کارشناس ارشد",((K31)+(I31/12)+(G31/365))*'فرم 2'!$I$17,IF(D31="دکتری",((K31)+(I31/12)+(G31/365))*'فرم 2'!$I$18,0))))),0)</f>
        <v>0</v>
      </c>
      <c r="N31" s="563">
        <f>IF('ورود اطلاعات پابه'!$K$39="تایید",0,'ش آموزش'!C24)</f>
        <v>0</v>
      </c>
      <c r="O31" s="564"/>
      <c r="P31" s="564"/>
      <c r="Q31" s="564"/>
      <c r="R31" s="565"/>
      <c r="S31" s="561">
        <f>IF('ورود اطلاعات پابه'!$K$39="تایید",0,'ش آموزش'!E24)</f>
        <v>0</v>
      </c>
      <c r="T31" s="566"/>
      <c r="U31" s="562"/>
      <c r="V31" s="561">
        <f t="shared" si="0"/>
        <v>0</v>
      </c>
      <c r="W31" s="567"/>
    </row>
    <row r="32" spans="2:23" s="208" customFormat="1" ht="10.5" customHeight="1">
      <c r="B32" s="541">
        <f>'خلاصه سوابق'!C25</f>
        <v>0</v>
      </c>
      <c r="C32" s="542"/>
      <c r="D32" s="532">
        <f>'خلاصه سوابق'!D25</f>
        <v>0</v>
      </c>
      <c r="E32" s="533"/>
      <c r="F32" s="540"/>
      <c r="G32" s="543">
        <f>'خلاصه سوابق'!L25</f>
        <v>0</v>
      </c>
      <c r="H32" s="544"/>
      <c r="I32" s="543">
        <f>'خلاصه سوابق'!M25</f>
        <v>0</v>
      </c>
      <c r="J32" s="544"/>
      <c r="K32" s="543">
        <f>'خلاصه سوابق'!N25</f>
        <v>0</v>
      </c>
      <c r="L32" s="544"/>
      <c r="M32" s="43">
        <f>IFERROR(IF(D32="دیپلم",((K32)+(I32/12)+(G32/365))*'فرم 2'!$I$14,IF(D32="کاردانی",((K32)+(I32/12)+(G32/365))*'فرم 2'!$I$15,IF(D32="کارشناس",((K32)+(I32/12)+(G32/365))*'فرم 2'!$I$16,IF(D32="کارشناس ارشد",((K32)+(I32/12)+(G32/365))*'فرم 2'!$I$17,IF(D32="دکتری",((K32)+(I32/12)+(G32/365))*'فرم 2'!$I$18,0))))),0)</f>
        <v>0</v>
      </c>
      <c r="N32" s="545">
        <f>IF('ورود اطلاعات پابه'!$K$39="تایید",0,'ش آموزش'!C25)</f>
        <v>0</v>
      </c>
      <c r="O32" s="546"/>
      <c r="P32" s="546"/>
      <c r="Q32" s="546"/>
      <c r="R32" s="547"/>
      <c r="S32" s="543">
        <f>IF('ورود اطلاعات پابه'!$K$39="تایید",0,'ش آموزش'!E25)</f>
        <v>0</v>
      </c>
      <c r="T32" s="554"/>
      <c r="U32" s="544"/>
      <c r="V32" s="543">
        <f t="shared" si="0"/>
        <v>0</v>
      </c>
      <c r="W32" s="555"/>
    </row>
    <row r="33" spans="2:23" s="208" customFormat="1" ht="10.5" customHeight="1">
      <c r="B33" s="556">
        <f>'خلاصه سوابق'!C26</f>
        <v>0</v>
      </c>
      <c r="C33" s="557"/>
      <c r="D33" s="558">
        <f>'خلاصه سوابق'!D26</f>
        <v>0</v>
      </c>
      <c r="E33" s="559"/>
      <c r="F33" s="560"/>
      <c r="G33" s="561">
        <f>'خلاصه سوابق'!L26</f>
        <v>0</v>
      </c>
      <c r="H33" s="562"/>
      <c r="I33" s="561">
        <f>'خلاصه سوابق'!M26</f>
        <v>0</v>
      </c>
      <c r="J33" s="562"/>
      <c r="K33" s="561">
        <f>'خلاصه سوابق'!N26</f>
        <v>0</v>
      </c>
      <c r="L33" s="562"/>
      <c r="M33" s="253">
        <f>IFERROR(IF(D33="دیپلم",((K33)+(I33/12)+(G33/365))*'فرم 2'!$I$14,IF(D33="کاردانی",((K33)+(I33/12)+(G33/365))*'فرم 2'!$I$15,IF(D33="کارشناس",((K33)+(I33/12)+(G33/365))*'فرم 2'!$I$16,IF(D33="کارشناس ارشد",((K33)+(I33/12)+(G33/365))*'فرم 2'!$I$17,IF(D33="دکتری",((K33)+(I33/12)+(G33/365))*'فرم 2'!$I$18,0))))),0)</f>
        <v>0</v>
      </c>
      <c r="N33" s="563">
        <f>IF('ورود اطلاعات پابه'!$K$39="تایید",0,'ش آموزش'!C26)</f>
        <v>0</v>
      </c>
      <c r="O33" s="564"/>
      <c r="P33" s="564"/>
      <c r="Q33" s="564"/>
      <c r="R33" s="565"/>
      <c r="S33" s="561">
        <f>IF('ورود اطلاعات پابه'!$K$39="تایید",0,'ش آموزش'!E26)</f>
        <v>0</v>
      </c>
      <c r="T33" s="566"/>
      <c r="U33" s="562"/>
      <c r="V33" s="561">
        <f t="shared" si="0"/>
        <v>0</v>
      </c>
      <c r="W33" s="567"/>
    </row>
    <row r="34" spans="2:23" s="208" customFormat="1" ht="10.5" customHeight="1">
      <c r="B34" s="541">
        <f>'خلاصه سوابق'!C27</f>
        <v>0</v>
      </c>
      <c r="C34" s="542"/>
      <c r="D34" s="532">
        <f>'خلاصه سوابق'!D27</f>
        <v>0</v>
      </c>
      <c r="E34" s="533"/>
      <c r="F34" s="540"/>
      <c r="G34" s="543">
        <f>'خلاصه سوابق'!L27</f>
        <v>0</v>
      </c>
      <c r="H34" s="544"/>
      <c r="I34" s="543">
        <f>'خلاصه سوابق'!M27</f>
        <v>0</v>
      </c>
      <c r="J34" s="544"/>
      <c r="K34" s="543">
        <f>'خلاصه سوابق'!N27</f>
        <v>0</v>
      </c>
      <c r="L34" s="544"/>
      <c r="M34" s="43">
        <f>IFERROR(IF(D34="دیپلم",((K34)+(I34/12)+(G34/365))*'فرم 2'!$I$14,IF(D34="کاردانی",((K34)+(I34/12)+(G34/365))*'فرم 2'!$I$15,IF(D34="کارشناس",((K34)+(I34/12)+(G34/365))*'فرم 2'!$I$16,IF(D34="کارشناس ارشد",((K34)+(I34/12)+(G34/365))*'فرم 2'!$I$17,IF(D34="دکتری",((K34)+(I34/12)+(G34/365))*'فرم 2'!$I$18,0))))),0)</f>
        <v>0</v>
      </c>
      <c r="N34" s="545">
        <f>IF('ورود اطلاعات پابه'!$K$39="تایید",0,'ش آموزش'!C27)</f>
        <v>0</v>
      </c>
      <c r="O34" s="546"/>
      <c r="P34" s="546"/>
      <c r="Q34" s="546"/>
      <c r="R34" s="547"/>
      <c r="S34" s="543">
        <f>IF('ورود اطلاعات پابه'!$K$39="تایید",0,'ش آموزش'!E27)</f>
        <v>0</v>
      </c>
      <c r="T34" s="554"/>
      <c r="U34" s="544"/>
      <c r="V34" s="543">
        <f t="shared" si="0"/>
        <v>0</v>
      </c>
      <c r="W34" s="555"/>
    </row>
    <row r="35" spans="2:23" s="208" customFormat="1" ht="10.5" customHeight="1">
      <c r="B35" s="556">
        <f>'خلاصه سوابق'!C28</f>
        <v>0</v>
      </c>
      <c r="C35" s="557"/>
      <c r="D35" s="558">
        <f>'خلاصه سوابق'!D28</f>
        <v>0</v>
      </c>
      <c r="E35" s="559"/>
      <c r="F35" s="560"/>
      <c r="G35" s="561">
        <f>'خلاصه سوابق'!L28</f>
        <v>0</v>
      </c>
      <c r="H35" s="562"/>
      <c r="I35" s="561">
        <f>'خلاصه سوابق'!M28</f>
        <v>0</v>
      </c>
      <c r="J35" s="562"/>
      <c r="K35" s="561">
        <f>'خلاصه سوابق'!N28</f>
        <v>0</v>
      </c>
      <c r="L35" s="562"/>
      <c r="M35" s="253">
        <f>IFERROR(IF(D35="دیپلم",((K35)+(I35/12)+(G35/365))*'فرم 2'!$I$14,IF(D35="کاردانی",((K35)+(I35/12)+(G35/365))*'فرم 2'!$I$15,IF(D35="کارشناس",((K35)+(I35/12)+(G35/365))*'فرم 2'!$I$16,IF(D35="کارشناس ارشد",((K35)+(I35/12)+(G35/365))*'فرم 2'!$I$17,IF(D35="دکتری",((K35)+(I35/12)+(G35/365))*'فرم 2'!$I$18,0))))),0)</f>
        <v>0</v>
      </c>
      <c r="N35" s="563">
        <f>IF('ورود اطلاعات پابه'!$K$39="تایید",0,'ش آموزش'!C28)</f>
        <v>0</v>
      </c>
      <c r="O35" s="564"/>
      <c r="P35" s="564"/>
      <c r="Q35" s="564"/>
      <c r="R35" s="565"/>
      <c r="S35" s="561">
        <f>IF('ورود اطلاعات پابه'!$K$39="تایید",0,'ش آموزش'!E28)</f>
        <v>0</v>
      </c>
      <c r="T35" s="566"/>
      <c r="U35" s="562"/>
      <c r="V35" s="561">
        <f t="shared" si="0"/>
        <v>0</v>
      </c>
      <c r="W35" s="567"/>
    </row>
    <row r="36" spans="2:23" s="208" customFormat="1" ht="10.5" customHeight="1">
      <c r="B36" s="541">
        <f>'خلاصه سوابق'!C29</f>
        <v>0</v>
      </c>
      <c r="C36" s="542"/>
      <c r="D36" s="532">
        <f>'خلاصه سوابق'!D29</f>
        <v>0</v>
      </c>
      <c r="E36" s="533"/>
      <c r="F36" s="540"/>
      <c r="G36" s="543">
        <f>'خلاصه سوابق'!L29</f>
        <v>0</v>
      </c>
      <c r="H36" s="544"/>
      <c r="I36" s="543">
        <f>'خلاصه سوابق'!M29</f>
        <v>0</v>
      </c>
      <c r="J36" s="544"/>
      <c r="K36" s="543">
        <f>'خلاصه سوابق'!N29</f>
        <v>0</v>
      </c>
      <c r="L36" s="544"/>
      <c r="M36" s="43">
        <f>IFERROR(IF(D36="دیپلم",((K36)+(I36/12)+(G36/365))*'فرم 2'!$I$14,IF(D36="کاردانی",((K36)+(I36/12)+(G36/365))*'فرم 2'!$I$15,IF(D36="کارشناس",((K36)+(I36/12)+(G36/365))*'فرم 2'!$I$16,IF(D36="کارشناس ارشد",((K36)+(I36/12)+(G36/365))*'فرم 2'!$I$17,IF(D36="دکتری",((K36)+(I36/12)+(G36/365))*'فرم 2'!$I$18,0))))),0)</f>
        <v>0</v>
      </c>
      <c r="N36" s="545">
        <f>IF('ورود اطلاعات پابه'!$K$39="تایید",0,'ش آموزش'!C29)</f>
        <v>0</v>
      </c>
      <c r="O36" s="546"/>
      <c r="P36" s="546"/>
      <c r="Q36" s="546"/>
      <c r="R36" s="547"/>
      <c r="S36" s="543">
        <f>IF('ورود اطلاعات پابه'!$K$39="تایید",0,'ش آموزش'!E29)</f>
        <v>0</v>
      </c>
      <c r="T36" s="554"/>
      <c r="U36" s="544"/>
      <c r="V36" s="543">
        <f t="shared" si="0"/>
        <v>0</v>
      </c>
      <c r="W36" s="555"/>
    </row>
    <row r="37" spans="2:23" s="208" customFormat="1" ht="10.5" customHeight="1">
      <c r="B37" s="556">
        <f>'خلاصه سوابق'!C30</f>
        <v>0</v>
      </c>
      <c r="C37" s="557"/>
      <c r="D37" s="558">
        <f>'خلاصه سوابق'!D30</f>
        <v>0</v>
      </c>
      <c r="E37" s="559"/>
      <c r="F37" s="560"/>
      <c r="G37" s="561">
        <f>'خلاصه سوابق'!L30</f>
        <v>0</v>
      </c>
      <c r="H37" s="562"/>
      <c r="I37" s="561">
        <f>'خلاصه سوابق'!M30</f>
        <v>0</v>
      </c>
      <c r="J37" s="562"/>
      <c r="K37" s="561">
        <f>'خلاصه سوابق'!N30</f>
        <v>0</v>
      </c>
      <c r="L37" s="562"/>
      <c r="M37" s="253">
        <f>IFERROR(IF(D37="دیپلم",((K37)+(I37/12)+(G37/365))*'فرم 2'!$I$14,IF(D37="کاردانی",((K37)+(I37/12)+(G37/365))*'فرم 2'!$I$15,IF(D37="کارشناس",((K37)+(I37/12)+(G37/365))*'فرم 2'!$I$16,IF(D37="کارشناس ارشد",((K37)+(I37/12)+(G37/365))*'فرم 2'!$I$17,IF(D37="دکتری",((K37)+(I37/12)+(G37/365))*'فرم 2'!$I$18,0))))),0)</f>
        <v>0</v>
      </c>
      <c r="N37" s="563">
        <f>IF('ورود اطلاعات پابه'!$K$39="تایید",0,'ش آموزش'!C30)</f>
        <v>0</v>
      </c>
      <c r="O37" s="564"/>
      <c r="P37" s="564"/>
      <c r="Q37" s="564"/>
      <c r="R37" s="565"/>
      <c r="S37" s="561">
        <f>IF('ورود اطلاعات پابه'!$K$39="تایید",0,'ش آموزش'!E30)</f>
        <v>0</v>
      </c>
      <c r="T37" s="566"/>
      <c r="U37" s="562"/>
      <c r="V37" s="561">
        <f t="shared" si="0"/>
        <v>0</v>
      </c>
      <c r="W37" s="567"/>
    </row>
    <row r="38" spans="2:23" s="208" customFormat="1" ht="10.5" customHeight="1">
      <c r="B38" s="541">
        <f>'خلاصه سوابق'!C31</f>
        <v>0</v>
      </c>
      <c r="C38" s="542"/>
      <c r="D38" s="532">
        <f>'خلاصه سوابق'!D31</f>
        <v>0</v>
      </c>
      <c r="E38" s="533"/>
      <c r="F38" s="540"/>
      <c r="G38" s="543">
        <f>'خلاصه سوابق'!L31</f>
        <v>0</v>
      </c>
      <c r="H38" s="544"/>
      <c r="I38" s="543">
        <f>'خلاصه سوابق'!M31</f>
        <v>0</v>
      </c>
      <c r="J38" s="544"/>
      <c r="K38" s="543">
        <f>'خلاصه سوابق'!N31</f>
        <v>0</v>
      </c>
      <c r="L38" s="544"/>
      <c r="M38" s="43">
        <f>IFERROR(IF(D38="دیپلم",((K38)+(I38/12)+(G38/365))*'فرم 2'!$I$14,IF(D38="کاردانی",((K38)+(I38/12)+(G38/365))*'فرم 2'!$I$15,IF(D38="کارشناس",((K38)+(I38/12)+(G38/365))*'فرم 2'!$I$16,IF(D38="کارشناس ارشد",((K38)+(I38/12)+(G38/365))*'فرم 2'!$I$17,IF(D38="دکتری",((K38)+(I38/12)+(G38/365))*'فرم 2'!$I$18,0))))),0)</f>
        <v>0</v>
      </c>
      <c r="N38" s="545">
        <f>IF('ورود اطلاعات پابه'!$K$39="تایید",0,'ش آموزش'!C31)</f>
        <v>0</v>
      </c>
      <c r="O38" s="546"/>
      <c r="P38" s="546"/>
      <c r="Q38" s="546"/>
      <c r="R38" s="547"/>
      <c r="S38" s="543">
        <f>IF('ورود اطلاعات پابه'!$K$39="تایید",0,'ش آموزش'!E31)</f>
        <v>0</v>
      </c>
      <c r="T38" s="554"/>
      <c r="U38" s="544"/>
      <c r="V38" s="543">
        <f t="shared" si="0"/>
        <v>0</v>
      </c>
      <c r="W38" s="555"/>
    </row>
    <row r="39" spans="2:23" s="208" customFormat="1" ht="10.5" customHeight="1">
      <c r="B39" s="556">
        <f>'خلاصه سوابق'!C32</f>
        <v>0</v>
      </c>
      <c r="C39" s="557"/>
      <c r="D39" s="558">
        <f>'خلاصه سوابق'!D32</f>
        <v>0</v>
      </c>
      <c r="E39" s="559"/>
      <c r="F39" s="560"/>
      <c r="G39" s="561">
        <f>'خلاصه سوابق'!L32</f>
        <v>0</v>
      </c>
      <c r="H39" s="562"/>
      <c r="I39" s="561">
        <f>'خلاصه سوابق'!M32</f>
        <v>0</v>
      </c>
      <c r="J39" s="562"/>
      <c r="K39" s="561">
        <f>'خلاصه سوابق'!N32</f>
        <v>0</v>
      </c>
      <c r="L39" s="562"/>
      <c r="M39" s="253">
        <f>IFERROR(IF(D39="دیپلم",((K39)+(I39/12)+(G39/365))*'فرم 2'!$I$14,IF(D39="کاردانی",((K39)+(I39/12)+(G39/365))*'فرم 2'!$I$15,IF(D39="کارشناس",((K39)+(I39/12)+(G39/365))*'فرم 2'!$I$16,IF(D39="کارشناس ارشد",((K39)+(I39/12)+(G39/365))*'فرم 2'!$I$17,IF(D39="دکتری",((K39)+(I39/12)+(G39/365))*'فرم 2'!$I$18,0))))),0)</f>
        <v>0</v>
      </c>
      <c r="N39" s="563">
        <f>IF('ورود اطلاعات پابه'!$K$39="تایید",0,'ش آموزش'!C32)</f>
        <v>0</v>
      </c>
      <c r="O39" s="564"/>
      <c r="P39" s="564"/>
      <c r="Q39" s="564"/>
      <c r="R39" s="565"/>
      <c r="S39" s="561">
        <f>IF('ورود اطلاعات پابه'!$K$39="تایید",0,'ش آموزش'!E32)</f>
        <v>0</v>
      </c>
      <c r="T39" s="566"/>
      <c r="U39" s="562"/>
      <c r="V39" s="561">
        <f t="shared" si="0"/>
        <v>0</v>
      </c>
      <c r="W39" s="567"/>
    </row>
    <row r="40" spans="2:23" s="208" customFormat="1" ht="10.5" customHeight="1">
      <c r="B40" s="541">
        <f>'خلاصه سوابق'!C33</f>
        <v>0</v>
      </c>
      <c r="C40" s="542"/>
      <c r="D40" s="532">
        <f>'خلاصه سوابق'!D33</f>
        <v>0</v>
      </c>
      <c r="E40" s="533"/>
      <c r="F40" s="540"/>
      <c r="G40" s="543">
        <f>'خلاصه سوابق'!L33</f>
        <v>0</v>
      </c>
      <c r="H40" s="544"/>
      <c r="I40" s="543">
        <f>'خلاصه سوابق'!M33</f>
        <v>0</v>
      </c>
      <c r="J40" s="544"/>
      <c r="K40" s="543">
        <f>'خلاصه سوابق'!N33</f>
        <v>0</v>
      </c>
      <c r="L40" s="544"/>
      <c r="M40" s="43">
        <f>IFERROR(IF(D40="دیپلم",((K40)+(I40/12)+(G40/365))*'فرم 2'!$I$14,IF(D40="کاردانی",((K40)+(I40/12)+(G40/365))*'فرم 2'!$I$15,IF(D40="کارشناس",((K40)+(I40/12)+(G40/365))*'فرم 2'!$I$16,IF(D40="کارشناس ارشد",((K40)+(I40/12)+(G40/365))*'فرم 2'!$I$17,IF(D40="دکتری",((K40)+(I40/12)+(G40/365))*'فرم 2'!$I$18,0))))),0)</f>
        <v>0</v>
      </c>
      <c r="N40" s="545">
        <f>IF('ورود اطلاعات پابه'!$K$39="تایید",0,'ش آموزش'!C33)</f>
        <v>0</v>
      </c>
      <c r="O40" s="546"/>
      <c r="P40" s="546"/>
      <c r="Q40" s="546"/>
      <c r="R40" s="547"/>
      <c r="S40" s="543">
        <f>IF('ورود اطلاعات پابه'!$K$39="تایید",0,'ش آموزش'!E33)</f>
        <v>0</v>
      </c>
      <c r="T40" s="554"/>
      <c r="U40" s="544"/>
      <c r="V40" s="543">
        <f t="shared" si="0"/>
        <v>0</v>
      </c>
      <c r="W40" s="555"/>
    </row>
    <row r="41" spans="2:23" s="208" customFormat="1" ht="10.5" customHeight="1">
      <c r="B41" s="556">
        <f>'خلاصه سوابق'!C34</f>
        <v>0</v>
      </c>
      <c r="C41" s="557"/>
      <c r="D41" s="558">
        <f>'خلاصه سوابق'!D34</f>
        <v>0</v>
      </c>
      <c r="E41" s="559"/>
      <c r="F41" s="560"/>
      <c r="G41" s="561">
        <f>'خلاصه سوابق'!L34</f>
        <v>0</v>
      </c>
      <c r="H41" s="562"/>
      <c r="I41" s="561">
        <f>'خلاصه سوابق'!M34</f>
        <v>0</v>
      </c>
      <c r="J41" s="562"/>
      <c r="K41" s="561">
        <f>'خلاصه سوابق'!N34</f>
        <v>0</v>
      </c>
      <c r="L41" s="562"/>
      <c r="M41" s="253">
        <f>IFERROR(IF(D41="دیپلم",((K41)+(I41/12)+(G41/365))*'فرم 2'!$I$14,IF(D41="کاردانی",((K41)+(I41/12)+(G41/365))*'فرم 2'!$I$15,IF(D41="کارشناس",((K41)+(I41/12)+(G41/365))*'فرم 2'!$I$16,IF(D41="کارشناس ارشد",((K41)+(I41/12)+(G41/365))*'فرم 2'!$I$17,IF(D41="دکتری",((K41)+(I41/12)+(G41/365))*'فرم 2'!$I$18,0))))),0)</f>
        <v>0</v>
      </c>
      <c r="N41" s="563">
        <f>IF('ورود اطلاعات پابه'!$K$39="تایید",0,'ش آموزش'!C34)</f>
        <v>0</v>
      </c>
      <c r="O41" s="564"/>
      <c r="P41" s="564"/>
      <c r="Q41" s="564"/>
      <c r="R41" s="565"/>
      <c r="S41" s="561">
        <f>IF('ورود اطلاعات پابه'!$K$39="تایید",0,'ش آموزش'!E34)</f>
        <v>0</v>
      </c>
      <c r="T41" s="566"/>
      <c r="U41" s="562"/>
      <c r="V41" s="561">
        <f t="shared" si="0"/>
        <v>0</v>
      </c>
      <c r="W41" s="567"/>
    </row>
    <row r="42" spans="2:23" s="208" customFormat="1" ht="10.5" customHeight="1">
      <c r="B42" s="541">
        <f>'خلاصه سوابق'!C35</f>
        <v>0</v>
      </c>
      <c r="C42" s="542"/>
      <c r="D42" s="532">
        <f>'خلاصه سوابق'!D35</f>
        <v>0</v>
      </c>
      <c r="E42" s="533"/>
      <c r="F42" s="540"/>
      <c r="G42" s="543">
        <f>'خلاصه سوابق'!L35</f>
        <v>0</v>
      </c>
      <c r="H42" s="544"/>
      <c r="I42" s="543">
        <f>'خلاصه سوابق'!M35</f>
        <v>0</v>
      </c>
      <c r="J42" s="544"/>
      <c r="K42" s="543">
        <f>'خلاصه سوابق'!N35</f>
        <v>0</v>
      </c>
      <c r="L42" s="544"/>
      <c r="M42" s="43">
        <f>IFERROR(IF(D42="دیپلم",((K42)+(I42/12)+(G42/365))*'فرم 2'!$I$14,IF(D42="کاردانی",((K42)+(I42/12)+(G42/365))*'فرم 2'!$I$15,IF(D42="کارشناس",((K42)+(I42/12)+(G42/365))*'فرم 2'!$I$16,IF(D42="کارشناس ارشد",((K42)+(I42/12)+(G42/365))*'فرم 2'!$I$17,IF(D42="دکتری",((K42)+(I42/12)+(G42/365))*'فرم 2'!$I$18,0))))),0)</f>
        <v>0</v>
      </c>
      <c r="N42" s="545">
        <f>IF('ورود اطلاعات پابه'!$K$39="تایید",0,'ش آموزش'!C35)</f>
        <v>0</v>
      </c>
      <c r="O42" s="546"/>
      <c r="P42" s="546"/>
      <c r="Q42" s="546"/>
      <c r="R42" s="547"/>
      <c r="S42" s="543">
        <f>IF('ورود اطلاعات پابه'!$K$39="تایید",0,'ش آموزش'!E35)</f>
        <v>0</v>
      </c>
      <c r="T42" s="554"/>
      <c r="U42" s="544"/>
      <c r="V42" s="543">
        <f t="shared" si="0"/>
        <v>0</v>
      </c>
      <c r="W42" s="555"/>
    </row>
    <row r="43" spans="2:23" s="208" customFormat="1" ht="10.5" customHeight="1">
      <c r="B43" s="556">
        <f>'خلاصه سوابق'!C36</f>
        <v>0</v>
      </c>
      <c r="C43" s="557"/>
      <c r="D43" s="558">
        <f>'خلاصه سوابق'!D36</f>
        <v>0</v>
      </c>
      <c r="E43" s="559"/>
      <c r="F43" s="560"/>
      <c r="G43" s="561">
        <f>'خلاصه سوابق'!L36</f>
        <v>0</v>
      </c>
      <c r="H43" s="562"/>
      <c r="I43" s="561">
        <f>'خلاصه سوابق'!M36</f>
        <v>0</v>
      </c>
      <c r="J43" s="562"/>
      <c r="K43" s="561">
        <f>'خلاصه سوابق'!N36</f>
        <v>0</v>
      </c>
      <c r="L43" s="562"/>
      <c r="M43" s="253">
        <f>IFERROR(IF(D43="دیپلم",((K43)+(I43/12)+(G43/365))*'فرم 2'!$I$14,IF(D43="کاردانی",((K43)+(I43/12)+(G43/365))*'فرم 2'!$I$15,IF(D43="کارشناس",((K43)+(I43/12)+(G43/365))*'فرم 2'!$I$16,IF(D43="کارشناس ارشد",((K43)+(I43/12)+(G43/365))*'فرم 2'!$I$17,IF(D43="دکتری",((K43)+(I43/12)+(G43/365))*'فرم 2'!$I$18,0))))),0)</f>
        <v>0</v>
      </c>
      <c r="N43" s="563">
        <f>IF('ورود اطلاعات پابه'!$K$39="تایید",0,'ش آموزش'!C36)</f>
        <v>0</v>
      </c>
      <c r="O43" s="564"/>
      <c r="P43" s="564"/>
      <c r="Q43" s="564"/>
      <c r="R43" s="565"/>
      <c r="S43" s="561">
        <f>IF('ورود اطلاعات پابه'!$K$39="تایید",0,'ش آموزش'!E36)</f>
        <v>0</v>
      </c>
      <c r="T43" s="566"/>
      <c r="U43" s="562"/>
      <c r="V43" s="561">
        <f t="shared" si="0"/>
        <v>0</v>
      </c>
      <c r="W43" s="567"/>
    </row>
    <row r="44" spans="2:23" s="208" customFormat="1" ht="10.5" customHeight="1">
      <c r="B44" s="541">
        <f>'خلاصه سوابق'!C37</f>
        <v>0</v>
      </c>
      <c r="C44" s="542"/>
      <c r="D44" s="532">
        <f>'خلاصه سوابق'!D37</f>
        <v>0</v>
      </c>
      <c r="E44" s="533"/>
      <c r="F44" s="540"/>
      <c r="G44" s="543">
        <f>'خلاصه سوابق'!L37</f>
        <v>0</v>
      </c>
      <c r="H44" s="544"/>
      <c r="I44" s="543">
        <f>'خلاصه سوابق'!M37</f>
        <v>0</v>
      </c>
      <c r="J44" s="544"/>
      <c r="K44" s="543">
        <f>'خلاصه سوابق'!N37</f>
        <v>0</v>
      </c>
      <c r="L44" s="544"/>
      <c r="M44" s="43">
        <f>IFERROR(IF(D44="دیپلم",((K44)+(I44/12)+(G44/365))*'فرم 2'!$I$14,IF(D44="کاردانی",((K44)+(I44/12)+(G44/365))*'فرم 2'!$I$15,IF(D44="کارشناس",((K44)+(I44/12)+(G44/365))*'فرم 2'!$I$16,IF(D44="کارشناس ارشد",((K44)+(I44/12)+(G44/365))*'فرم 2'!$I$17,IF(D44="دکتری",((K44)+(I44/12)+(G44/365))*'فرم 2'!$I$18,0))))),0)</f>
        <v>0</v>
      </c>
      <c r="N44" s="545">
        <f>IF('ورود اطلاعات پابه'!$K$39="تایید",0,'ش آموزش'!C37)</f>
        <v>0</v>
      </c>
      <c r="O44" s="546"/>
      <c r="P44" s="546"/>
      <c r="Q44" s="546"/>
      <c r="R44" s="547"/>
      <c r="S44" s="543">
        <f>IF('ورود اطلاعات پابه'!$K$39="تایید",0,'ش آموزش'!E37)</f>
        <v>0</v>
      </c>
      <c r="T44" s="554"/>
      <c r="U44" s="544"/>
      <c r="V44" s="543">
        <f t="shared" si="0"/>
        <v>0</v>
      </c>
      <c r="W44" s="555"/>
    </row>
    <row r="45" spans="2:23" s="208" customFormat="1" ht="10.5" customHeight="1">
      <c r="B45" s="556">
        <f>'خلاصه سوابق'!C38</f>
        <v>0</v>
      </c>
      <c r="C45" s="557"/>
      <c r="D45" s="558">
        <f>'خلاصه سوابق'!D38</f>
        <v>0</v>
      </c>
      <c r="E45" s="559"/>
      <c r="F45" s="560"/>
      <c r="G45" s="561">
        <f>'خلاصه سوابق'!L38</f>
        <v>0</v>
      </c>
      <c r="H45" s="562"/>
      <c r="I45" s="561">
        <f>'خلاصه سوابق'!M38</f>
        <v>0</v>
      </c>
      <c r="J45" s="562"/>
      <c r="K45" s="561">
        <f>'خلاصه سوابق'!N38</f>
        <v>0</v>
      </c>
      <c r="L45" s="562"/>
      <c r="M45" s="253">
        <f>IFERROR(IF(D45="دیپلم",((K45)+(I45/12)+(G45/365))*'فرم 2'!$I$14,IF(D45="کاردانی",((K45)+(I45/12)+(G45/365))*'فرم 2'!$I$15,IF(D45="کارشناس",((K45)+(I45/12)+(G45/365))*'فرم 2'!$I$16,IF(D45="کارشناس ارشد",((K45)+(I45/12)+(G45/365))*'فرم 2'!$I$17,IF(D45="دکتری",((K45)+(I45/12)+(G45/365))*'فرم 2'!$I$18,0))))),0)</f>
        <v>0</v>
      </c>
      <c r="N45" s="563">
        <f>IF('ورود اطلاعات پابه'!$K$39="تایید",0,'ش آموزش'!C38)</f>
        <v>0</v>
      </c>
      <c r="O45" s="564"/>
      <c r="P45" s="564"/>
      <c r="Q45" s="564"/>
      <c r="R45" s="565"/>
      <c r="S45" s="561">
        <f>IF('ورود اطلاعات پابه'!$K$39="تایید",0,'ش آموزش'!E38)</f>
        <v>0</v>
      </c>
      <c r="T45" s="566"/>
      <c r="U45" s="562"/>
      <c r="V45" s="561">
        <f t="shared" si="0"/>
        <v>0</v>
      </c>
      <c r="W45" s="567"/>
    </row>
    <row r="46" spans="2:23" s="208" customFormat="1" ht="10.5" customHeight="1">
      <c r="B46" s="541">
        <f>'خلاصه سوابق'!C39</f>
        <v>0</v>
      </c>
      <c r="C46" s="542"/>
      <c r="D46" s="532">
        <f>'خلاصه سوابق'!D39</f>
        <v>0</v>
      </c>
      <c r="E46" s="533"/>
      <c r="F46" s="540"/>
      <c r="G46" s="543">
        <f>'خلاصه سوابق'!L39</f>
        <v>0</v>
      </c>
      <c r="H46" s="544"/>
      <c r="I46" s="543">
        <f>'خلاصه سوابق'!M39</f>
        <v>0</v>
      </c>
      <c r="J46" s="544"/>
      <c r="K46" s="543">
        <f>'خلاصه سوابق'!N39</f>
        <v>0</v>
      </c>
      <c r="L46" s="544"/>
      <c r="M46" s="43">
        <f>IFERROR(IF(D46="دیپلم",((K46)+(I46/12)+(G46/365))*'فرم 2'!$I$14,IF(D46="کاردانی",((K46)+(I46/12)+(G46/365))*'فرم 2'!$I$15,IF(D46="کارشناس",((K46)+(I46/12)+(G46/365))*'فرم 2'!$I$16,IF(D46="کارشناس ارشد",((K46)+(I46/12)+(G46/365))*'فرم 2'!$I$17,IF(D46="دکتری",((K46)+(I46/12)+(G46/365))*'فرم 2'!$I$18,0))))),0)</f>
        <v>0</v>
      </c>
      <c r="N46" s="545">
        <f>IF('ورود اطلاعات پابه'!$K$39="تایید",0,'ش آموزش'!C39)</f>
        <v>0</v>
      </c>
      <c r="O46" s="546"/>
      <c r="P46" s="546"/>
      <c r="Q46" s="546"/>
      <c r="R46" s="547"/>
      <c r="S46" s="543">
        <f>IF('ورود اطلاعات پابه'!$K$39="تایید",0,'ش آموزش'!E39)</f>
        <v>0</v>
      </c>
      <c r="T46" s="554"/>
      <c r="U46" s="544"/>
      <c r="V46" s="543">
        <f t="shared" si="0"/>
        <v>0</v>
      </c>
      <c r="W46" s="555"/>
    </row>
    <row r="47" spans="2:23" s="208" customFormat="1" ht="14.25" customHeight="1">
      <c r="B47" s="568" t="s">
        <v>126</v>
      </c>
      <c r="C47" s="569"/>
      <c r="D47" s="569"/>
      <c r="E47" s="569"/>
      <c r="F47" s="570"/>
      <c r="G47" s="551">
        <f>'خلاصه سوابق'!L40</f>
        <v>12</v>
      </c>
      <c r="H47" s="571"/>
      <c r="I47" s="551">
        <f>'خلاصه سوابق'!M40</f>
        <v>1</v>
      </c>
      <c r="J47" s="571"/>
      <c r="K47" s="551">
        <f>'خلاصه سوابق'!N40</f>
        <v>7</v>
      </c>
      <c r="L47" s="571"/>
      <c r="M47" s="245">
        <f>IF(SUM(M15:M46)&gt;180,180,SUM(M15:M46))</f>
        <v>71.162100456621005</v>
      </c>
      <c r="N47" s="572" t="s">
        <v>127</v>
      </c>
      <c r="O47" s="573"/>
      <c r="P47" s="573"/>
      <c r="Q47" s="573"/>
      <c r="R47" s="574"/>
      <c r="S47" s="551">
        <f>SUM(S15:U46)</f>
        <v>528</v>
      </c>
      <c r="T47" s="582"/>
      <c r="U47" s="571"/>
      <c r="V47" s="551">
        <f>IF(SUM(V15:W46)&gt;150,150,SUM(V15:W46))</f>
        <v>150</v>
      </c>
      <c r="W47" s="552"/>
    </row>
    <row r="48" spans="2:23" s="208" customFormat="1" ht="12.75" customHeight="1">
      <c r="B48" s="548" t="s">
        <v>128</v>
      </c>
      <c r="C48" s="549"/>
      <c r="D48" s="549"/>
      <c r="E48" s="549"/>
      <c r="F48" s="549"/>
      <c r="G48" s="549"/>
      <c r="H48" s="549"/>
      <c r="I48" s="549"/>
      <c r="J48" s="549"/>
      <c r="K48" s="549"/>
      <c r="L48" s="549"/>
      <c r="M48" s="549"/>
      <c r="N48" s="549"/>
      <c r="O48" s="549"/>
      <c r="P48" s="549"/>
      <c r="Q48" s="549"/>
      <c r="R48" s="549"/>
      <c r="S48" s="549"/>
      <c r="T48" s="549"/>
      <c r="U48" s="549"/>
      <c r="V48" s="549"/>
      <c r="W48" s="550"/>
    </row>
    <row r="49" spans="2:23" s="208" customFormat="1" ht="15" customHeight="1" thickBot="1">
      <c r="B49" s="583" t="s">
        <v>236</v>
      </c>
      <c r="C49" s="584"/>
      <c r="D49" s="357" t="str">
        <f>IF(Z9=1,"n","o")</f>
        <v>n</v>
      </c>
      <c r="E49" s="358">
        <f>IF(ISBLANK('ورود اطلاعات پابه'!D20),IF('فرم 1-1'!Z9=1,'فرم 2'!I29,0),IF('ورود اطلاعات پابه'!D20="دوره آموزشی زبان",IF('فرم 1-1'!Z9=1,'فرم 2'!I30,0),IF('فرم 1-1'!Z9=1,'فرم 2'!I31,0)))</f>
        <v>30</v>
      </c>
      <c r="F49" s="359" t="s">
        <v>107</v>
      </c>
      <c r="G49" s="359"/>
      <c r="H49" s="584" t="s">
        <v>237</v>
      </c>
      <c r="I49" s="584"/>
      <c r="J49" s="584"/>
      <c r="K49" s="357" t="str">
        <f>IF(Z9=2,"n","o")</f>
        <v>o</v>
      </c>
      <c r="L49" s="358">
        <f>IF(ISBLANK('ورود اطلاعات پابه'!D20),IF('فرم 1-1'!Z9=2,'فرم 2'!I30,0),IF('ورود اطلاعات پابه'!D20="دوره آموزشی زبان",IF('فرم 1-1'!Z9=2,'فرم 2'!I31,0),IF('فرم 1-1'!Z9=2,'فرم 2'!I31,0)))</f>
        <v>0</v>
      </c>
      <c r="M49" s="359" t="s">
        <v>107</v>
      </c>
      <c r="N49" s="359" t="s">
        <v>95</v>
      </c>
      <c r="O49" s="359" t="s">
        <v>61</v>
      </c>
      <c r="P49" s="357" t="str">
        <f>IF(Z9=3,"n","o")</f>
        <v>o</v>
      </c>
      <c r="Q49" s="360">
        <f>IF(Z9=3,'فرم 2'!I31,0)</f>
        <v>0</v>
      </c>
      <c r="R49" s="359" t="s">
        <v>107</v>
      </c>
      <c r="S49" s="357"/>
      <c r="T49" s="553"/>
      <c r="U49" s="553"/>
      <c r="V49" s="361"/>
      <c r="W49" s="362"/>
    </row>
    <row r="50" spans="2:23" s="208" customFormat="1" ht="15.75" customHeight="1">
      <c r="B50" s="605" t="str">
        <f>"لازم به ذکر است در صورتی که دوره های آموزش زبان انگلیسی را گذرانده باشند از یک مقطع تحصیلی بالاتر بهره مند شده و برای کسانی که دارای مدرک تحصیلی زبان بوده و یا در خارج از کشور تحصیل نموده باشند حداکثر 70 امتیاز منظور می گردد."&amp;"                 "&amp;'ورود اطلاعات پابه'!D20</f>
        <v xml:space="preserve">لازم به ذکر است در صورتی که دوره های آموزش زبان انگلیسی را گذرانده باشند از یک مقطع تحصیلی بالاتر بهره مند شده و برای کسانی که دارای مدرک تحصیلی زبان بوده و یا در خارج از کشور تحصیل نموده باشند حداکثر 70 امتیاز منظور می گردد.                 </v>
      </c>
      <c r="C50" s="606"/>
      <c r="D50" s="606"/>
      <c r="E50" s="606"/>
      <c r="F50" s="606"/>
      <c r="G50" s="606"/>
      <c r="H50" s="606"/>
      <c r="I50" s="606"/>
      <c r="J50" s="606"/>
      <c r="K50" s="606"/>
      <c r="L50" s="606"/>
      <c r="M50" s="606"/>
      <c r="N50" s="606"/>
      <c r="O50" s="606"/>
      <c r="P50" s="606"/>
      <c r="Q50" s="606"/>
      <c r="R50" s="606"/>
      <c r="S50" s="606"/>
      <c r="T50" s="606"/>
      <c r="U50" s="606"/>
      <c r="V50" s="606"/>
      <c r="W50" s="607"/>
    </row>
    <row r="51" spans="2:23" s="208" customFormat="1" ht="15.75" customHeight="1">
      <c r="B51" s="608"/>
      <c r="C51" s="609"/>
      <c r="D51" s="609"/>
      <c r="E51" s="609"/>
      <c r="F51" s="609"/>
      <c r="G51" s="609"/>
      <c r="H51" s="609"/>
      <c r="I51" s="609"/>
      <c r="J51" s="609"/>
      <c r="K51" s="609"/>
      <c r="L51" s="609"/>
      <c r="M51" s="609"/>
      <c r="N51" s="609"/>
      <c r="O51" s="609"/>
      <c r="P51" s="609"/>
      <c r="Q51" s="609"/>
      <c r="R51" s="609"/>
      <c r="S51" s="609"/>
      <c r="T51" s="609"/>
      <c r="U51" s="609"/>
      <c r="V51" s="609"/>
      <c r="W51" s="610"/>
    </row>
    <row r="52" spans="2:23" s="208" customFormat="1" ht="12" customHeight="1">
      <c r="B52" s="548" t="s">
        <v>129</v>
      </c>
      <c r="C52" s="549"/>
      <c r="D52" s="549"/>
      <c r="E52" s="549"/>
      <c r="F52" s="549"/>
      <c r="G52" s="549"/>
      <c r="H52" s="577"/>
      <c r="I52" s="549"/>
      <c r="J52" s="549"/>
      <c r="K52" s="549"/>
      <c r="L52" s="549"/>
      <c r="M52" s="549"/>
      <c r="N52" s="549"/>
      <c r="O52" s="549"/>
      <c r="P52" s="549"/>
      <c r="Q52" s="549"/>
      <c r="R52" s="549"/>
      <c r="S52" s="549"/>
      <c r="T52" s="549"/>
      <c r="U52" s="549"/>
      <c r="V52" s="549"/>
      <c r="W52" s="550"/>
    </row>
    <row r="53" spans="2:23" s="208" customFormat="1" ht="16.5" customHeight="1">
      <c r="B53" s="594" t="s">
        <v>285</v>
      </c>
      <c r="C53" s="595"/>
      <c r="D53" s="595"/>
      <c r="E53" s="595"/>
      <c r="F53" s="595"/>
      <c r="G53" s="595"/>
      <c r="H53" s="54" t="str">
        <f>IF('جدول امتیازات'!W22=1,"n","o")</f>
        <v>o</v>
      </c>
      <c r="I53" s="585">
        <f>IF('جدول امتیازات'!W22=1,30,0)</f>
        <v>0</v>
      </c>
      <c r="J53" s="585"/>
      <c r="K53" s="205" t="s">
        <v>240</v>
      </c>
      <c r="L53" s="592" t="s">
        <v>241</v>
      </c>
      <c r="M53" s="592"/>
      <c r="N53" s="592"/>
      <c r="O53" s="592"/>
      <c r="P53" s="592"/>
      <c r="Q53" s="592"/>
      <c r="R53" s="592"/>
      <c r="S53" s="578" t="s">
        <v>130</v>
      </c>
      <c r="T53" s="578"/>
      <c r="U53" s="578"/>
      <c r="V53" s="578"/>
      <c r="W53" s="579"/>
    </row>
    <row r="54" spans="2:23" s="208" customFormat="1" ht="16.5" customHeight="1">
      <c r="B54" s="596" t="s">
        <v>286</v>
      </c>
      <c r="C54" s="597"/>
      <c r="D54" s="597"/>
      <c r="E54" s="597"/>
      <c r="F54" s="597"/>
      <c r="G54" s="597"/>
      <c r="H54" s="363" t="str">
        <f>IF('جدول امتیازات'!W22=2,"n","o")</f>
        <v>o</v>
      </c>
      <c r="I54" s="586">
        <f>IF('جدول امتیازات'!W22=2,60,0)</f>
        <v>0</v>
      </c>
      <c r="J54" s="587"/>
      <c r="K54" s="364" t="s">
        <v>107</v>
      </c>
      <c r="L54" s="593" t="s">
        <v>241</v>
      </c>
      <c r="M54" s="593"/>
      <c r="N54" s="593"/>
      <c r="O54" s="593"/>
      <c r="P54" s="593"/>
      <c r="Q54" s="593"/>
      <c r="R54" s="593"/>
      <c r="S54" s="580" t="s">
        <v>130</v>
      </c>
      <c r="T54" s="580"/>
      <c r="U54" s="580"/>
      <c r="V54" s="580"/>
      <c r="W54" s="581"/>
    </row>
    <row r="55" spans="2:23" s="208" customFormat="1" ht="16.5" customHeight="1">
      <c r="B55" s="594" t="s">
        <v>287</v>
      </c>
      <c r="C55" s="595"/>
      <c r="D55" s="595"/>
      <c r="E55" s="595"/>
      <c r="F55" s="595"/>
      <c r="G55" s="595"/>
      <c r="H55" s="57" t="str">
        <f>IF('جدول امتیازات'!W22=3,"n","o")</f>
        <v>n</v>
      </c>
      <c r="I55" s="575">
        <f>IF('جدول امتیازات'!W22=3,90,0)</f>
        <v>90</v>
      </c>
      <c r="J55" s="576"/>
      <c r="K55" s="205" t="s">
        <v>107</v>
      </c>
      <c r="L55" s="592" t="s">
        <v>241</v>
      </c>
      <c r="M55" s="592"/>
      <c r="N55" s="592"/>
      <c r="O55" s="592"/>
      <c r="P55" s="592"/>
      <c r="Q55" s="592"/>
      <c r="R55" s="592"/>
      <c r="S55" s="578" t="s">
        <v>130</v>
      </c>
      <c r="T55" s="578"/>
      <c r="U55" s="578"/>
      <c r="V55" s="578"/>
      <c r="W55" s="579"/>
    </row>
    <row r="56" spans="2:23" s="208" customFormat="1" ht="12.75" customHeight="1">
      <c r="B56" s="603" t="s">
        <v>131</v>
      </c>
      <c r="C56" s="601"/>
      <c r="D56" s="601"/>
      <c r="E56" s="601"/>
      <c r="F56" s="601"/>
      <c r="G56" s="601"/>
      <c r="H56" s="601"/>
      <c r="I56" s="601"/>
      <c r="J56" s="601"/>
      <c r="K56" s="601"/>
      <c r="L56" s="604"/>
      <c r="M56" s="600" t="s">
        <v>132</v>
      </c>
      <c r="N56" s="601"/>
      <c r="O56" s="601"/>
      <c r="P56" s="601"/>
      <c r="Q56" s="601"/>
      <c r="R56" s="601"/>
      <c r="S56" s="601"/>
      <c r="T56" s="601"/>
      <c r="U56" s="601"/>
      <c r="V56" s="601"/>
      <c r="W56" s="602"/>
    </row>
    <row r="57" spans="2:23" s="208" customFormat="1" ht="13.5" customHeight="1">
      <c r="B57" s="539" t="s">
        <v>133</v>
      </c>
      <c r="C57" s="540"/>
      <c r="D57" s="532" t="s">
        <v>134</v>
      </c>
      <c r="E57" s="533"/>
      <c r="F57" s="540"/>
      <c r="G57" s="532" t="s">
        <v>135</v>
      </c>
      <c r="H57" s="533"/>
      <c r="I57" s="533"/>
      <c r="J57" s="540"/>
      <c r="K57" s="533" t="s">
        <v>107</v>
      </c>
      <c r="L57" s="540"/>
      <c r="M57" s="532" t="s">
        <v>136</v>
      </c>
      <c r="N57" s="533"/>
      <c r="O57" s="533"/>
      <c r="P57" s="533"/>
      <c r="Q57" s="533"/>
      <c r="R57" s="540"/>
      <c r="S57" s="532" t="s">
        <v>137</v>
      </c>
      <c r="T57" s="533"/>
      <c r="U57" s="533"/>
      <c r="V57" s="533"/>
      <c r="W57" s="331" t="s">
        <v>107</v>
      </c>
    </row>
    <row r="58" spans="2:23" s="208" customFormat="1" ht="15.75" customHeight="1">
      <c r="B58" s="539">
        <f>'ورود اطلاعات پابه'!C28</f>
        <v>0</v>
      </c>
      <c r="C58" s="540"/>
      <c r="D58" s="532">
        <f>'ورود اطلاعات پابه'!D28</f>
        <v>0</v>
      </c>
      <c r="E58" s="533"/>
      <c r="F58" s="533"/>
      <c r="G58" s="532" t="s">
        <v>168</v>
      </c>
      <c r="H58" s="533"/>
      <c r="I58" s="533"/>
      <c r="J58" s="540"/>
      <c r="K58" s="532">
        <f>'ورود اطلاعات پابه'!E28</f>
        <v>30</v>
      </c>
      <c r="L58" s="540"/>
      <c r="M58" s="532">
        <f>'ورود اطلاعات پابه'!C36</f>
        <v>0</v>
      </c>
      <c r="N58" s="533"/>
      <c r="O58" s="533"/>
      <c r="P58" s="533"/>
      <c r="Q58" s="533"/>
      <c r="R58" s="540"/>
      <c r="S58" s="532" t="s">
        <v>168</v>
      </c>
      <c r="T58" s="533"/>
      <c r="U58" s="533"/>
      <c r="V58" s="533"/>
      <c r="W58" s="310">
        <f>'ورود اطلاعات پابه'!E36</f>
        <v>0</v>
      </c>
    </row>
    <row r="59" spans="2:23" s="208" customFormat="1" ht="15.75" customHeight="1">
      <c r="B59" s="536">
        <f>'ورود اطلاعات پابه'!C29</f>
        <v>0</v>
      </c>
      <c r="C59" s="537"/>
      <c r="D59" s="530">
        <f>'ورود اطلاعات پابه'!D29</f>
        <v>0</v>
      </c>
      <c r="E59" s="531"/>
      <c r="F59" s="531"/>
      <c r="G59" s="530" t="s">
        <v>168</v>
      </c>
      <c r="H59" s="531"/>
      <c r="I59" s="531"/>
      <c r="J59" s="537"/>
      <c r="K59" s="530">
        <f>'ورود اطلاعات پابه'!E29</f>
        <v>30</v>
      </c>
      <c r="L59" s="537"/>
      <c r="M59" s="530">
        <f>'ورود اطلاعات پابه'!C37</f>
        <v>0</v>
      </c>
      <c r="N59" s="531"/>
      <c r="O59" s="531"/>
      <c r="P59" s="531"/>
      <c r="Q59" s="531"/>
      <c r="R59" s="537"/>
      <c r="S59" s="530" t="s">
        <v>168</v>
      </c>
      <c r="T59" s="531"/>
      <c r="U59" s="531"/>
      <c r="V59" s="531"/>
      <c r="W59" s="348">
        <f>'ورود اطلاعات پابه'!E37</f>
        <v>0</v>
      </c>
    </row>
    <row r="60" spans="2:23" s="208" customFormat="1" ht="15.75" customHeight="1">
      <c r="B60" s="539">
        <f>'ورود اطلاعات پابه'!C30</f>
        <v>0</v>
      </c>
      <c r="C60" s="540"/>
      <c r="D60" s="532">
        <f>'ورود اطلاعات پابه'!D30</f>
        <v>0</v>
      </c>
      <c r="E60" s="533"/>
      <c r="F60" s="533"/>
      <c r="G60" s="532" t="s">
        <v>168</v>
      </c>
      <c r="H60" s="533"/>
      <c r="I60" s="533"/>
      <c r="J60" s="540"/>
      <c r="K60" s="532">
        <f>'ورود اطلاعات پابه'!E30</f>
        <v>30</v>
      </c>
      <c r="L60" s="540"/>
      <c r="M60" s="532">
        <f>'ورود اطلاعات پابه'!C38</f>
        <v>0</v>
      </c>
      <c r="N60" s="533"/>
      <c r="O60" s="533"/>
      <c r="P60" s="533"/>
      <c r="Q60" s="533"/>
      <c r="R60" s="540"/>
      <c r="S60" s="532" t="s">
        <v>168</v>
      </c>
      <c r="T60" s="533"/>
      <c r="U60" s="533"/>
      <c r="V60" s="533"/>
      <c r="W60" s="310">
        <f>'ورود اطلاعات پابه'!E38</f>
        <v>0</v>
      </c>
    </row>
    <row r="61" spans="2:23" s="208" customFormat="1" ht="15.75" customHeight="1">
      <c r="B61" s="536">
        <f>'ورود اطلاعات پابه'!C31</f>
        <v>0</v>
      </c>
      <c r="C61" s="537"/>
      <c r="D61" s="530">
        <f>'ورود اطلاعات پابه'!D31</f>
        <v>0</v>
      </c>
      <c r="E61" s="531"/>
      <c r="F61" s="531"/>
      <c r="G61" s="530" t="s">
        <v>168</v>
      </c>
      <c r="H61" s="531"/>
      <c r="I61" s="531"/>
      <c r="J61" s="537"/>
      <c r="K61" s="530">
        <f>'ورود اطلاعات پابه'!E31</f>
        <v>30</v>
      </c>
      <c r="L61" s="537"/>
      <c r="M61" s="530">
        <f>'ورود اطلاعات پابه'!C39</f>
        <v>0</v>
      </c>
      <c r="N61" s="531"/>
      <c r="O61" s="531"/>
      <c r="P61" s="531"/>
      <c r="Q61" s="531"/>
      <c r="R61" s="537"/>
      <c r="S61" s="530" t="s">
        <v>168</v>
      </c>
      <c r="T61" s="531"/>
      <c r="U61" s="531"/>
      <c r="V61" s="531"/>
      <c r="W61" s="348">
        <f>'ورود اطلاعات پابه'!E39</f>
        <v>0</v>
      </c>
    </row>
    <row r="62" spans="2:23" s="208" customFormat="1" ht="15.75" customHeight="1">
      <c r="B62" s="539">
        <f>'ورود اطلاعات پابه'!C32</f>
        <v>0</v>
      </c>
      <c r="C62" s="540"/>
      <c r="D62" s="532">
        <f>'ورود اطلاعات پابه'!D36</f>
        <v>0</v>
      </c>
      <c r="E62" s="533"/>
      <c r="F62" s="533"/>
      <c r="G62" s="532" t="s">
        <v>168</v>
      </c>
      <c r="H62" s="533"/>
      <c r="I62" s="533"/>
      <c r="J62" s="540"/>
      <c r="K62" s="532">
        <f>'ورود اطلاعات پابه'!E32</f>
        <v>30</v>
      </c>
      <c r="L62" s="540"/>
      <c r="M62" s="532">
        <f>'ورود اطلاعات پابه'!C40</f>
        <v>0</v>
      </c>
      <c r="N62" s="533"/>
      <c r="O62" s="533"/>
      <c r="P62" s="533"/>
      <c r="Q62" s="533"/>
      <c r="R62" s="540"/>
      <c r="S62" s="532" t="s">
        <v>168</v>
      </c>
      <c r="T62" s="533"/>
      <c r="U62" s="533"/>
      <c r="V62" s="533"/>
      <c r="W62" s="310">
        <f>'ورود اطلاعات پابه'!E40</f>
        <v>0</v>
      </c>
    </row>
    <row r="63" spans="2:23" ht="15.75" customHeight="1">
      <c r="B63" s="536">
        <f>'ورود اطلاعات پابه'!C33</f>
        <v>0</v>
      </c>
      <c r="C63" s="537"/>
      <c r="D63" s="530">
        <f>'ورود اطلاعات پابه'!D37</f>
        <v>0</v>
      </c>
      <c r="E63" s="531"/>
      <c r="F63" s="531"/>
      <c r="G63" s="530" t="s">
        <v>168</v>
      </c>
      <c r="H63" s="531"/>
      <c r="I63" s="531"/>
      <c r="J63" s="537"/>
      <c r="K63" s="530">
        <f>'ورود اطلاعات پابه'!E33</f>
        <v>0</v>
      </c>
      <c r="L63" s="537"/>
      <c r="M63" s="530">
        <f>'ورود اطلاعات پابه'!C41</f>
        <v>0</v>
      </c>
      <c r="N63" s="531"/>
      <c r="O63" s="531"/>
      <c r="P63" s="531"/>
      <c r="Q63" s="531"/>
      <c r="R63" s="537"/>
      <c r="S63" s="530" t="s">
        <v>168</v>
      </c>
      <c r="T63" s="531"/>
      <c r="U63" s="531"/>
      <c r="V63" s="531"/>
      <c r="W63" s="348">
        <f>'ورود اطلاعات پابه'!E41</f>
        <v>0</v>
      </c>
    </row>
    <row r="64" spans="2:23" ht="15.75" customHeight="1">
      <c r="B64" s="539">
        <f>'ورود اطلاعات پابه'!C34</f>
        <v>0</v>
      </c>
      <c r="C64" s="540"/>
      <c r="D64" s="532">
        <f>'ورود اطلاعات پابه'!D38</f>
        <v>0</v>
      </c>
      <c r="E64" s="533"/>
      <c r="F64" s="533"/>
      <c r="G64" s="532" t="s">
        <v>168</v>
      </c>
      <c r="H64" s="533"/>
      <c r="I64" s="533"/>
      <c r="J64" s="540"/>
      <c r="K64" s="532">
        <f>'ورود اطلاعات پابه'!E34</f>
        <v>0</v>
      </c>
      <c r="L64" s="540"/>
      <c r="M64" s="532">
        <f>'ورود اطلاعات پابه'!C42</f>
        <v>0</v>
      </c>
      <c r="N64" s="533"/>
      <c r="O64" s="533"/>
      <c r="P64" s="533"/>
      <c r="Q64" s="533"/>
      <c r="R64" s="540"/>
      <c r="S64" s="532" t="s">
        <v>168</v>
      </c>
      <c r="T64" s="533"/>
      <c r="U64" s="533"/>
      <c r="V64" s="533"/>
      <c r="W64" s="310">
        <f>'ورود اطلاعات پابه'!E42</f>
        <v>0</v>
      </c>
    </row>
    <row r="65" spans="2:23" ht="15.75" customHeight="1" thickBot="1">
      <c r="B65" s="536">
        <f>'ورود اطلاعات پابه'!C35</f>
        <v>0</v>
      </c>
      <c r="C65" s="537"/>
      <c r="D65" s="534">
        <f>'ورود اطلاعات پابه'!D39</f>
        <v>0</v>
      </c>
      <c r="E65" s="535"/>
      <c r="F65" s="535"/>
      <c r="G65" s="534" t="s">
        <v>168</v>
      </c>
      <c r="H65" s="535"/>
      <c r="I65" s="535"/>
      <c r="J65" s="538"/>
      <c r="K65" s="534">
        <f>'ورود اطلاعات پابه'!E35</f>
        <v>0</v>
      </c>
      <c r="L65" s="538"/>
      <c r="M65" s="534">
        <f>'ورود اطلاعات پابه'!C43</f>
        <v>0</v>
      </c>
      <c r="N65" s="535"/>
      <c r="O65" s="535"/>
      <c r="P65" s="535"/>
      <c r="Q65" s="535"/>
      <c r="R65" s="538"/>
      <c r="S65" s="534" t="s">
        <v>168</v>
      </c>
      <c r="T65" s="535"/>
      <c r="U65" s="535"/>
      <c r="V65" s="535"/>
      <c r="W65" s="349">
        <f>'ورود اطلاعات پابه'!E43</f>
        <v>0</v>
      </c>
    </row>
  </sheetData>
  <mergeCells count="383">
    <mergeCell ref="N22:R22"/>
    <mergeCell ref="S22:U22"/>
    <mergeCell ref="V22:W22"/>
    <mergeCell ref="V19:W19"/>
    <mergeCell ref="G20:H20"/>
    <mergeCell ref="I20:J20"/>
    <mergeCell ref="K20:L20"/>
    <mergeCell ref="N20:R20"/>
    <mergeCell ref="S20:U20"/>
    <mergeCell ref="V20:W20"/>
    <mergeCell ref="N19:R19"/>
    <mergeCell ref="S19:U19"/>
    <mergeCell ref="B20:C20"/>
    <mergeCell ref="D19:F19"/>
    <mergeCell ref="D20:F20"/>
    <mergeCell ref="G19:H19"/>
    <mergeCell ref="I19:J19"/>
    <mergeCell ref="K19:L19"/>
    <mergeCell ref="G22:H22"/>
    <mergeCell ref="I22:J22"/>
    <mergeCell ref="K22:L22"/>
    <mergeCell ref="G21:H21"/>
    <mergeCell ref="I21:J21"/>
    <mergeCell ref="K21:L21"/>
    <mergeCell ref="P1:R1"/>
    <mergeCell ref="S1:W1"/>
    <mergeCell ref="P2:R2"/>
    <mergeCell ref="S2:W2"/>
    <mergeCell ref="N3:W3"/>
    <mergeCell ref="B17:C17"/>
    <mergeCell ref="B18:C18"/>
    <mergeCell ref="B21:C21"/>
    <mergeCell ref="N17:R17"/>
    <mergeCell ref="S17:U17"/>
    <mergeCell ref="V17:W17"/>
    <mergeCell ref="N18:R18"/>
    <mergeCell ref="S18:U18"/>
    <mergeCell ref="V18:W18"/>
    <mergeCell ref="N21:R21"/>
    <mergeCell ref="S21:U21"/>
    <mergeCell ref="V21:W21"/>
    <mergeCell ref="N7:W7"/>
    <mergeCell ref="D17:F17"/>
    <mergeCell ref="D18:F18"/>
    <mergeCell ref="D21:F21"/>
    <mergeCell ref="N8:W8"/>
    <mergeCell ref="G17:H17"/>
    <mergeCell ref="I17:J17"/>
    <mergeCell ref="L4:O4"/>
    <mergeCell ref="P4:W4"/>
    <mergeCell ref="B5:C5"/>
    <mergeCell ref="B6:C6"/>
    <mergeCell ref="D6:M6"/>
    <mergeCell ref="N6:W6"/>
    <mergeCell ref="B4:C4"/>
    <mergeCell ref="D4:K4"/>
    <mergeCell ref="B7:F7"/>
    <mergeCell ref="B8:F8"/>
    <mergeCell ref="G7:M7"/>
    <mergeCell ref="G8:M8"/>
    <mergeCell ref="D9:G9"/>
    <mergeCell ref="H9:M9"/>
    <mergeCell ref="N9:Q9"/>
    <mergeCell ref="R9:W9"/>
    <mergeCell ref="H10:J10"/>
    <mergeCell ref="N10:O10"/>
    <mergeCell ref="S10:U10"/>
    <mergeCell ref="D11:E11"/>
    <mergeCell ref="B12:M12"/>
    <mergeCell ref="N12:W12"/>
    <mergeCell ref="B13:C14"/>
    <mergeCell ref="D13:F14"/>
    <mergeCell ref="G13:L13"/>
    <mergeCell ref="M13:M14"/>
    <mergeCell ref="N13:R14"/>
    <mergeCell ref="S13:U14"/>
    <mergeCell ref="V13:W14"/>
    <mergeCell ref="G14:H14"/>
    <mergeCell ref="I14:J14"/>
    <mergeCell ref="K14:L14"/>
    <mergeCell ref="T11:U11"/>
    <mergeCell ref="H11:I11"/>
    <mergeCell ref="Q11:R11"/>
    <mergeCell ref="V24:W24"/>
    <mergeCell ref="B15:C15"/>
    <mergeCell ref="D15:F15"/>
    <mergeCell ref="G15:H15"/>
    <mergeCell ref="I15:J15"/>
    <mergeCell ref="K15:L15"/>
    <mergeCell ref="N15:R15"/>
    <mergeCell ref="S15:U15"/>
    <mergeCell ref="V15:W15"/>
    <mergeCell ref="B16:C16"/>
    <mergeCell ref="D16:F16"/>
    <mergeCell ref="G16:H16"/>
    <mergeCell ref="I16:J16"/>
    <mergeCell ref="K16:L16"/>
    <mergeCell ref="N16:R16"/>
    <mergeCell ref="S16:U16"/>
    <mergeCell ref="V16:W16"/>
    <mergeCell ref="K17:L17"/>
    <mergeCell ref="G18:H18"/>
    <mergeCell ref="I18:J18"/>
    <mergeCell ref="K18:L18"/>
    <mergeCell ref="B22:C22"/>
    <mergeCell ref="D22:F22"/>
    <mergeCell ref="B19:C19"/>
    <mergeCell ref="S23:U23"/>
    <mergeCell ref="V23:W23"/>
    <mergeCell ref="B36:C36"/>
    <mergeCell ref="D36:F36"/>
    <mergeCell ref="G36:H36"/>
    <mergeCell ref="I36:J36"/>
    <mergeCell ref="K36:L36"/>
    <mergeCell ref="N36:R36"/>
    <mergeCell ref="S36:U36"/>
    <mergeCell ref="V36:W36"/>
    <mergeCell ref="B23:C23"/>
    <mergeCell ref="D23:F23"/>
    <mergeCell ref="G23:H23"/>
    <mergeCell ref="I23:J23"/>
    <mergeCell ref="K23:L23"/>
    <mergeCell ref="N23:R23"/>
    <mergeCell ref="B24:C24"/>
    <mergeCell ref="D24:F24"/>
    <mergeCell ref="G24:H24"/>
    <mergeCell ref="I24:J24"/>
    <mergeCell ref="K24:L24"/>
    <mergeCell ref="N24:R24"/>
    <mergeCell ref="S24:U24"/>
    <mergeCell ref="N26:R26"/>
    <mergeCell ref="K60:L60"/>
    <mergeCell ref="M60:R60"/>
    <mergeCell ref="B59:C59"/>
    <mergeCell ref="D59:F59"/>
    <mergeCell ref="G59:J59"/>
    <mergeCell ref="M56:W56"/>
    <mergeCell ref="B56:L56"/>
    <mergeCell ref="B50:W51"/>
    <mergeCell ref="S58:V58"/>
    <mergeCell ref="S59:V59"/>
    <mergeCell ref="S60:V60"/>
    <mergeCell ref="D1:M2"/>
    <mergeCell ref="N1:O2"/>
    <mergeCell ref="L53:R53"/>
    <mergeCell ref="L54:R54"/>
    <mergeCell ref="L55:R55"/>
    <mergeCell ref="B53:G53"/>
    <mergeCell ref="B54:G54"/>
    <mergeCell ref="B55:G55"/>
    <mergeCell ref="D5:E5"/>
    <mergeCell ref="N5:P5"/>
    <mergeCell ref="N39:R39"/>
    <mergeCell ref="B37:C37"/>
    <mergeCell ref="B38:C38"/>
    <mergeCell ref="B39:C39"/>
    <mergeCell ref="D37:F37"/>
    <mergeCell ref="D38:F38"/>
    <mergeCell ref="D39:F39"/>
    <mergeCell ref="B44:C44"/>
    <mergeCell ref="D44:F44"/>
    <mergeCell ref="G44:H44"/>
    <mergeCell ref="I44:J44"/>
    <mergeCell ref="K44:L44"/>
    <mergeCell ref="N44:R44"/>
    <mergeCell ref="D25:F25"/>
    <mergeCell ref="B35:C35"/>
    <mergeCell ref="M62:R62"/>
    <mergeCell ref="S57:V57"/>
    <mergeCell ref="V25:W25"/>
    <mergeCell ref="V45:W45"/>
    <mergeCell ref="S39:U39"/>
    <mergeCell ref="V39:W39"/>
    <mergeCell ref="N37:R37"/>
    <mergeCell ref="S37:U37"/>
    <mergeCell ref="V37:W37"/>
    <mergeCell ref="N38:R38"/>
    <mergeCell ref="S38:U38"/>
    <mergeCell ref="V38:W38"/>
    <mergeCell ref="N25:R25"/>
    <mergeCell ref="S25:U25"/>
    <mergeCell ref="V35:W35"/>
    <mergeCell ref="S55:W55"/>
    <mergeCell ref="S44:U44"/>
    <mergeCell ref="V44:W44"/>
    <mergeCell ref="S47:U47"/>
    <mergeCell ref="B49:C49"/>
    <mergeCell ref="I53:J53"/>
    <mergeCell ref="I54:J54"/>
    <mergeCell ref="H49:J49"/>
    <mergeCell ref="G38:H38"/>
    <mergeCell ref="I38:J38"/>
    <mergeCell ref="K38:L38"/>
    <mergeCell ref="B57:C57"/>
    <mergeCell ref="D57:F57"/>
    <mergeCell ref="G57:J57"/>
    <mergeCell ref="B45:C45"/>
    <mergeCell ref="K59:L59"/>
    <mergeCell ref="M59:R59"/>
    <mergeCell ref="B47:F47"/>
    <mergeCell ref="G47:H47"/>
    <mergeCell ref="I47:J47"/>
    <mergeCell ref="K47:L47"/>
    <mergeCell ref="N47:R47"/>
    <mergeCell ref="K57:L57"/>
    <mergeCell ref="M57:R57"/>
    <mergeCell ref="I55:J55"/>
    <mergeCell ref="B41:C41"/>
    <mergeCell ref="D41:F41"/>
    <mergeCell ref="G41:H41"/>
    <mergeCell ref="I41:J41"/>
    <mergeCell ref="B52:W52"/>
    <mergeCell ref="S53:W53"/>
    <mergeCell ref="S54:W54"/>
    <mergeCell ref="S26:U26"/>
    <mergeCell ref="V26:W26"/>
    <mergeCell ref="B25:C25"/>
    <mergeCell ref="B27:C27"/>
    <mergeCell ref="D27:F27"/>
    <mergeCell ref="G27:H27"/>
    <mergeCell ref="I27:J27"/>
    <mergeCell ref="K27:L27"/>
    <mergeCell ref="N27:R27"/>
    <mergeCell ref="S27:U27"/>
    <mergeCell ref="V27:W27"/>
    <mergeCell ref="G25:H25"/>
    <mergeCell ref="I25:J25"/>
    <mergeCell ref="K25:L25"/>
    <mergeCell ref="B26:C26"/>
    <mergeCell ref="D26:F26"/>
    <mergeCell ref="G26:H26"/>
    <mergeCell ref="I26:J26"/>
    <mergeCell ref="K26:L26"/>
    <mergeCell ref="N28:R28"/>
    <mergeCell ref="S28:U28"/>
    <mergeCell ref="V28:W28"/>
    <mergeCell ref="B29:C29"/>
    <mergeCell ref="D29:F29"/>
    <mergeCell ref="G29:H29"/>
    <mergeCell ref="I29:J29"/>
    <mergeCell ref="K29:L29"/>
    <mergeCell ref="N29:R29"/>
    <mergeCell ref="S29:U29"/>
    <mergeCell ref="V29:W29"/>
    <mergeCell ref="B28:C28"/>
    <mergeCell ref="D28:F28"/>
    <mergeCell ref="G28:H28"/>
    <mergeCell ref="I28:J28"/>
    <mergeCell ref="K28:L28"/>
    <mergeCell ref="K30:L30"/>
    <mergeCell ref="N30:R30"/>
    <mergeCell ref="S30:U30"/>
    <mergeCell ref="V30:W30"/>
    <mergeCell ref="B31:C31"/>
    <mergeCell ref="D31:F31"/>
    <mergeCell ref="G31:H31"/>
    <mergeCell ref="I31:J31"/>
    <mergeCell ref="K31:L31"/>
    <mergeCell ref="N31:R31"/>
    <mergeCell ref="S31:U31"/>
    <mergeCell ref="V31:W31"/>
    <mergeCell ref="B30:C30"/>
    <mergeCell ref="D30:F30"/>
    <mergeCell ref="G30:H30"/>
    <mergeCell ref="I30:J30"/>
    <mergeCell ref="B32:C32"/>
    <mergeCell ref="D32:F32"/>
    <mergeCell ref="G32:H32"/>
    <mergeCell ref="I32:J32"/>
    <mergeCell ref="K32:L32"/>
    <mergeCell ref="N32:R32"/>
    <mergeCell ref="S32:U32"/>
    <mergeCell ref="V32:W32"/>
    <mergeCell ref="B33:C33"/>
    <mergeCell ref="D33:F33"/>
    <mergeCell ref="G33:H33"/>
    <mergeCell ref="I33:J33"/>
    <mergeCell ref="K33:L33"/>
    <mergeCell ref="N33:R33"/>
    <mergeCell ref="S33:U33"/>
    <mergeCell ref="V33:W33"/>
    <mergeCell ref="B34:C34"/>
    <mergeCell ref="D34:F34"/>
    <mergeCell ref="G34:H34"/>
    <mergeCell ref="I34:J34"/>
    <mergeCell ref="K34:L34"/>
    <mergeCell ref="N34:R34"/>
    <mergeCell ref="S34:U34"/>
    <mergeCell ref="V34:W34"/>
    <mergeCell ref="V40:W40"/>
    <mergeCell ref="G39:H39"/>
    <mergeCell ref="I39:J39"/>
    <mergeCell ref="K39:L39"/>
    <mergeCell ref="D35:F35"/>
    <mergeCell ref="G35:H35"/>
    <mergeCell ref="I35:J35"/>
    <mergeCell ref="K35:L35"/>
    <mergeCell ref="N35:R35"/>
    <mergeCell ref="S35:U35"/>
    <mergeCell ref="B40:C40"/>
    <mergeCell ref="D40:F40"/>
    <mergeCell ref="G40:H40"/>
    <mergeCell ref="G37:H37"/>
    <mergeCell ref="I37:J37"/>
    <mergeCell ref="K37:L37"/>
    <mergeCell ref="B42:C42"/>
    <mergeCell ref="D42:F42"/>
    <mergeCell ref="G42:H42"/>
    <mergeCell ref="I42:J42"/>
    <mergeCell ref="K41:L41"/>
    <mergeCell ref="N41:R41"/>
    <mergeCell ref="S41:U41"/>
    <mergeCell ref="V41:W41"/>
    <mergeCell ref="I40:J40"/>
    <mergeCell ref="K40:L40"/>
    <mergeCell ref="N40:R40"/>
    <mergeCell ref="S40:U40"/>
    <mergeCell ref="K42:L42"/>
    <mergeCell ref="N42:R42"/>
    <mergeCell ref="S42:U42"/>
    <mergeCell ref="V42:W42"/>
    <mergeCell ref="B43:C43"/>
    <mergeCell ref="D43:F43"/>
    <mergeCell ref="G43:H43"/>
    <mergeCell ref="I43:J43"/>
    <mergeCell ref="K43:L43"/>
    <mergeCell ref="N43:R43"/>
    <mergeCell ref="S43:U43"/>
    <mergeCell ref="V43:W43"/>
    <mergeCell ref="N45:R45"/>
    <mergeCell ref="S45:U45"/>
    <mergeCell ref="D45:F45"/>
    <mergeCell ref="G45:H45"/>
    <mergeCell ref="I45:J45"/>
    <mergeCell ref="K45:L45"/>
    <mergeCell ref="B46:C46"/>
    <mergeCell ref="D46:F46"/>
    <mergeCell ref="G46:H46"/>
    <mergeCell ref="I46:J46"/>
    <mergeCell ref="K46:L46"/>
    <mergeCell ref="N46:R46"/>
    <mergeCell ref="M61:R61"/>
    <mergeCell ref="B61:C61"/>
    <mergeCell ref="D61:F61"/>
    <mergeCell ref="G61:J61"/>
    <mergeCell ref="K61:L61"/>
    <mergeCell ref="B48:W48"/>
    <mergeCell ref="V47:W47"/>
    <mergeCell ref="T49:U49"/>
    <mergeCell ref="B58:C58"/>
    <mergeCell ref="D58:F58"/>
    <mergeCell ref="G58:J58"/>
    <mergeCell ref="K58:L58"/>
    <mergeCell ref="M58:R58"/>
    <mergeCell ref="B60:C60"/>
    <mergeCell ref="D60:F60"/>
    <mergeCell ref="S46:U46"/>
    <mergeCell ref="V46:W46"/>
    <mergeCell ref="G60:J60"/>
    <mergeCell ref="S61:V61"/>
    <mergeCell ref="S62:V62"/>
    <mergeCell ref="S63:V63"/>
    <mergeCell ref="S64:V64"/>
    <mergeCell ref="S65:V65"/>
    <mergeCell ref="B65:C65"/>
    <mergeCell ref="D65:F65"/>
    <mergeCell ref="G65:J65"/>
    <mergeCell ref="K65:L65"/>
    <mergeCell ref="M65:R65"/>
    <mergeCell ref="B64:C64"/>
    <mergeCell ref="D64:F64"/>
    <mergeCell ref="G64:J64"/>
    <mergeCell ref="K64:L64"/>
    <mergeCell ref="M64:R64"/>
    <mergeCell ref="B62:C62"/>
    <mergeCell ref="D62:F62"/>
    <mergeCell ref="G62:J62"/>
    <mergeCell ref="K62:L62"/>
    <mergeCell ref="B63:C63"/>
    <mergeCell ref="D63:F63"/>
    <mergeCell ref="G63:J63"/>
    <mergeCell ref="K63:L63"/>
    <mergeCell ref="M63:R63"/>
  </mergeCells>
  <conditionalFormatting sqref="N15:R15">
    <cfRule type="containsText" dxfId="0" priority="1" operator="containsText" text="مجموع دوره های آموزشی قابل قبول">
      <formula>NOT(ISERROR(SEARCH("مجموع دوره های آموزشی قابل قبول",N15)))</formula>
    </cfRule>
  </conditionalFormatting>
  <printOptions horizontalCentered="1" verticalCentered="1"/>
  <pageMargins left="0" right="0" top="0" bottom="0" header="0" footer="0"/>
  <pageSetup paperSize="9" scale="85" orientation="portrait" r:id="rId1"/>
  <ignoredErrors>
    <ignoredError sqref="C9 N8"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7030A0"/>
    <pageSetUpPr fitToPage="1"/>
  </sheetPr>
  <dimension ref="A1:AS66"/>
  <sheetViews>
    <sheetView rightToLeft="1" view="pageBreakPreview" zoomScale="110" zoomScaleNormal="100" zoomScaleSheetLayoutView="110" workbookViewId="0">
      <selection activeCell="V17" sqref="V17:Y17"/>
    </sheetView>
  </sheetViews>
  <sheetFormatPr defaultColWidth="9" defaultRowHeight="12.75"/>
  <cols>
    <col min="1" max="1" width="3.375" style="3" customWidth="1"/>
    <col min="2" max="6" width="4" style="3" customWidth="1"/>
    <col min="7" max="7" width="6" style="3" customWidth="1"/>
    <col min="8" max="8" width="3.625" style="3" customWidth="1"/>
    <col min="9" max="13" width="4" style="3" customWidth="1"/>
    <col min="14" max="14" width="3.125" style="3" bestFit="1" customWidth="1"/>
    <col min="15" max="17" width="4" style="3" customWidth="1"/>
    <col min="18" max="18" width="4.125" style="3" customWidth="1"/>
    <col min="19" max="19" width="7.375" style="3" customWidth="1"/>
    <col min="20" max="20" width="4.25" style="3" customWidth="1"/>
    <col min="21" max="21" width="6.5" style="3" customWidth="1"/>
    <col min="22" max="23" width="2.75" style="3" customWidth="1"/>
    <col min="24" max="24" width="3.625" style="3" customWidth="1"/>
    <col min="25" max="25" width="7.375" style="3" customWidth="1"/>
    <col min="26" max="27" width="4" style="3" customWidth="1"/>
    <col min="28" max="16384" width="9" style="3"/>
  </cols>
  <sheetData>
    <row r="1" spans="1:25" ht="4.5" customHeight="1" thickBot="1"/>
    <row r="2" spans="1:25" ht="18.75" customHeight="1">
      <c r="A2" s="298"/>
      <c r="B2" s="299"/>
      <c r="C2" s="299"/>
      <c r="D2" s="299"/>
      <c r="E2" s="299"/>
      <c r="F2" s="588" t="s">
        <v>307</v>
      </c>
      <c r="G2" s="588"/>
      <c r="H2" s="588"/>
      <c r="I2" s="588"/>
      <c r="J2" s="588"/>
      <c r="K2" s="588"/>
      <c r="L2" s="588"/>
      <c r="M2" s="588"/>
      <c r="N2" s="588"/>
      <c r="O2" s="588"/>
      <c r="P2" s="683" t="str">
        <f>'ورود اطلاعات پابه'!D4</f>
        <v>خبره</v>
      </c>
      <c r="Q2" s="683"/>
      <c r="R2" s="661" t="s">
        <v>92</v>
      </c>
      <c r="S2" s="661"/>
      <c r="T2" s="661"/>
      <c r="U2" s="661" t="s">
        <v>93</v>
      </c>
      <c r="V2" s="661"/>
      <c r="W2" s="661"/>
      <c r="X2" s="661"/>
      <c r="Y2" s="662"/>
    </row>
    <row r="3" spans="1:25" ht="15.75" customHeight="1">
      <c r="A3" s="300"/>
      <c r="B3" s="301"/>
      <c r="C3" s="301"/>
      <c r="D3" s="301"/>
      <c r="E3" s="301"/>
      <c r="F3" s="589"/>
      <c r="G3" s="589"/>
      <c r="H3" s="589"/>
      <c r="I3" s="589"/>
      <c r="J3" s="589"/>
      <c r="K3" s="589"/>
      <c r="L3" s="589"/>
      <c r="M3" s="589"/>
      <c r="N3" s="589"/>
      <c r="O3" s="589"/>
      <c r="P3" s="684"/>
      <c r="Q3" s="684"/>
      <c r="R3" s="664" t="s">
        <v>94</v>
      </c>
      <c r="S3" s="664"/>
      <c r="T3" s="664"/>
      <c r="U3" s="664" t="s">
        <v>93</v>
      </c>
      <c r="V3" s="664"/>
      <c r="W3" s="664"/>
      <c r="X3" s="664"/>
      <c r="Y3" s="665"/>
    </row>
    <row r="4" spans="1:25" ht="19.5" customHeight="1" thickBot="1">
      <c r="A4" s="329"/>
      <c r="B4" s="330"/>
      <c r="C4" s="330"/>
      <c r="D4" s="330"/>
      <c r="E4" s="330"/>
      <c r="F4" s="330"/>
      <c r="G4" s="330"/>
      <c r="H4" s="330"/>
      <c r="I4" s="330"/>
      <c r="J4" s="330"/>
      <c r="K4" s="330"/>
      <c r="L4" s="330"/>
      <c r="M4" s="330"/>
      <c r="N4" s="330"/>
      <c r="O4" s="330"/>
      <c r="P4" s="773" t="s">
        <v>96</v>
      </c>
      <c r="Q4" s="773"/>
      <c r="R4" s="773"/>
      <c r="S4" s="773"/>
      <c r="T4" s="773"/>
      <c r="U4" s="773"/>
      <c r="V4" s="773"/>
      <c r="W4" s="773"/>
      <c r="X4" s="773"/>
      <c r="Y4" s="774"/>
    </row>
    <row r="5" spans="1:25" ht="22.5" customHeight="1" thickTop="1">
      <c r="A5" s="784" t="s">
        <v>139</v>
      </c>
      <c r="B5" s="785"/>
      <c r="C5" s="785"/>
      <c r="D5" s="785"/>
      <c r="E5" s="785"/>
      <c r="F5" s="785"/>
      <c r="G5" s="785"/>
      <c r="H5" s="785"/>
      <c r="I5" s="785"/>
      <c r="J5" s="785"/>
      <c r="K5" s="785"/>
      <c r="L5" s="786"/>
      <c r="M5" s="787" t="s">
        <v>140</v>
      </c>
      <c r="N5" s="785"/>
      <c r="O5" s="785"/>
      <c r="P5" s="785"/>
      <c r="Q5" s="785"/>
      <c r="R5" s="785"/>
      <c r="S5" s="785"/>
      <c r="T5" s="785"/>
      <c r="U5" s="785"/>
      <c r="V5" s="785"/>
      <c r="W5" s="785"/>
      <c r="X5" s="785"/>
      <c r="Y5" s="788"/>
    </row>
    <row r="6" spans="1:25" ht="18" customHeight="1">
      <c r="A6" s="789" t="s">
        <v>141</v>
      </c>
      <c r="B6" s="681"/>
      <c r="C6" s="681"/>
      <c r="D6" s="681"/>
      <c r="E6" s="681"/>
      <c r="F6" s="681"/>
      <c r="G6" s="679" t="s">
        <v>107</v>
      </c>
      <c r="H6" s="679"/>
      <c r="I6" s="681" t="s">
        <v>142</v>
      </c>
      <c r="J6" s="681"/>
      <c r="K6" s="681"/>
      <c r="L6" s="792"/>
      <c r="M6" s="790" t="s">
        <v>141</v>
      </c>
      <c r="N6" s="791"/>
      <c r="O6" s="791"/>
      <c r="P6" s="791"/>
      <c r="Q6" s="791"/>
      <c r="R6" s="791"/>
      <c r="S6" s="679" t="s">
        <v>107</v>
      </c>
      <c r="T6" s="679"/>
      <c r="U6" s="680" t="s">
        <v>142</v>
      </c>
      <c r="V6" s="681"/>
      <c r="W6" s="681"/>
      <c r="X6" s="681"/>
      <c r="Y6" s="682"/>
    </row>
    <row r="7" spans="1:25" ht="12.75" customHeight="1">
      <c r="A7" s="541">
        <f>'ورود اطلاعات پابه'!C44</f>
        <v>0</v>
      </c>
      <c r="B7" s="673"/>
      <c r="C7" s="673"/>
      <c r="D7" s="673"/>
      <c r="E7" s="673"/>
      <c r="F7" s="673"/>
      <c r="G7" s="532">
        <f>'ورود اطلاعات پابه'!E44</f>
        <v>0</v>
      </c>
      <c r="H7" s="540"/>
      <c r="I7" s="533" t="s">
        <v>205</v>
      </c>
      <c r="J7" s="533"/>
      <c r="K7" s="533"/>
      <c r="L7" s="540"/>
      <c r="M7" s="672">
        <f>'ورود اطلاعات پابه'!C49</f>
        <v>0</v>
      </c>
      <c r="N7" s="673"/>
      <c r="O7" s="673"/>
      <c r="P7" s="673"/>
      <c r="Q7" s="673"/>
      <c r="R7" s="542"/>
      <c r="S7" s="532">
        <f>'ورود اطلاعات پابه'!E49</f>
        <v>0</v>
      </c>
      <c r="T7" s="540"/>
      <c r="U7" s="533" t="s">
        <v>205</v>
      </c>
      <c r="V7" s="533"/>
      <c r="W7" s="533"/>
      <c r="X7" s="533"/>
      <c r="Y7" s="678"/>
    </row>
    <row r="8" spans="1:25" ht="12.75" customHeight="1">
      <c r="A8" s="781">
        <f>'ورود اطلاعات پابه'!C45</f>
        <v>0</v>
      </c>
      <c r="B8" s="675"/>
      <c r="C8" s="675"/>
      <c r="D8" s="675"/>
      <c r="E8" s="675"/>
      <c r="F8" s="675"/>
      <c r="G8" s="530">
        <f>'ورود اطلاعات پابه'!E45</f>
        <v>0</v>
      </c>
      <c r="H8" s="537"/>
      <c r="I8" s="531" t="s">
        <v>205</v>
      </c>
      <c r="J8" s="531"/>
      <c r="K8" s="531"/>
      <c r="L8" s="537"/>
      <c r="M8" s="674">
        <f>'ورود اطلاعات پابه'!C50</f>
        <v>0</v>
      </c>
      <c r="N8" s="675"/>
      <c r="O8" s="675"/>
      <c r="P8" s="675"/>
      <c r="Q8" s="675"/>
      <c r="R8" s="676"/>
      <c r="S8" s="530">
        <f>'ورود اطلاعات پابه'!E50</f>
        <v>0</v>
      </c>
      <c r="T8" s="537"/>
      <c r="U8" s="531" t="s">
        <v>205</v>
      </c>
      <c r="V8" s="531"/>
      <c r="W8" s="531"/>
      <c r="X8" s="531"/>
      <c r="Y8" s="677"/>
    </row>
    <row r="9" spans="1:25" ht="12.75" customHeight="1">
      <c r="A9" s="541">
        <f>'ورود اطلاعات پابه'!C46</f>
        <v>0</v>
      </c>
      <c r="B9" s="673"/>
      <c r="C9" s="673"/>
      <c r="D9" s="673"/>
      <c r="E9" s="673"/>
      <c r="F9" s="542"/>
      <c r="G9" s="532">
        <f>'ورود اطلاعات پابه'!E46</f>
        <v>0</v>
      </c>
      <c r="H9" s="540"/>
      <c r="I9" s="533" t="s">
        <v>205</v>
      </c>
      <c r="J9" s="533"/>
      <c r="K9" s="533"/>
      <c r="L9" s="540"/>
      <c r="M9" s="672">
        <f>'ورود اطلاعات پابه'!C51</f>
        <v>0</v>
      </c>
      <c r="N9" s="673"/>
      <c r="O9" s="673"/>
      <c r="P9" s="673"/>
      <c r="Q9" s="673"/>
      <c r="R9" s="542"/>
      <c r="S9" s="532">
        <f>'ورود اطلاعات پابه'!E51</f>
        <v>0</v>
      </c>
      <c r="T9" s="540"/>
      <c r="U9" s="533" t="s">
        <v>205</v>
      </c>
      <c r="V9" s="533"/>
      <c r="W9" s="533"/>
      <c r="X9" s="533"/>
      <c r="Y9" s="678"/>
    </row>
    <row r="10" spans="1:25" ht="12.75" customHeight="1">
      <c r="A10" s="781">
        <f>'ورود اطلاعات پابه'!C47</f>
        <v>0</v>
      </c>
      <c r="B10" s="675"/>
      <c r="C10" s="675"/>
      <c r="D10" s="675"/>
      <c r="E10" s="675"/>
      <c r="F10" s="676"/>
      <c r="G10" s="530">
        <f>'ورود اطلاعات پابه'!E47</f>
        <v>0</v>
      </c>
      <c r="H10" s="537"/>
      <c r="I10" s="531" t="s">
        <v>205</v>
      </c>
      <c r="J10" s="531"/>
      <c r="K10" s="531"/>
      <c r="L10" s="537"/>
      <c r="M10" s="674">
        <f>'ورود اطلاعات پابه'!C52</f>
        <v>0</v>
      </c>
      <c r="N10" s="675"/>
      <c r="O10" s="675"/>
      <c r="P10" s="675"/>
      <c r="Q10" s="675"/>
      <c r="R10" s="676"/>
      <c r="S10" s="530">
        <f>'ورود اطلاعات پابه'!E52</f>
        <v>0</v>
      </c>
      <c r="T10" s="537"/>
      <c r="U10" s="531" t="s">
        <v>205</v>
      </c>
      <c r="V10" s="531"/>
      <c r="W10" s="531"/>
      <c r="X10" s="531"/>
      <c r="Y10" s="677"/>
    </row>
    <row r="11" spans="1:25" ht="12.75" customHeight="1">
      <c r="A11" s="782">
        <f>'ورود اطلاعات پابه'!C48</f>
        <v>0</v>
      </c>
      <c r="B11" s="783"/>
      <c r="C11" s="783"/>
      <c r="D11" s="783"/>
      <c r="E11" s="783"/>
      <c r="F11" s="783"/>
      <c r="G11" s="532">
        <f>'ورود اطلاعات پابه'!E48</f>
        <v>0</v>
      </c>
      <c r="H11" s="540"/>
      <c r="I11" s="578" t="s">
        <v>205</v>
      </c>
      <c r="J11" s="578"/>
      <c r="K11" s="578"/>
      <c r="L11" s="578"/>
      <c r="M11" s="672">
        <f>'ورود اطلاعات پابه'!C53</f>
        <v>0</v>
      </c>
      <c r="N11" s="673"/>
      <c r="O11" s="673"/>
      <c r="P11" s="673"/>
      <c r="Q11" s="673"/>
      <c r="R11" s="542"/>
      <c r="S11" s="532">
        <f>'ورود اطلاعات پابه'!E53</f>
        <v>0</v>
      </c>
      <c r="T11" s="540"/>
      <c r="U11" s="533" t="s">
        <v>205</v>
      </c>
      <c r="V11" s="533"/>
      <c r="W11" s="533"/>
      <c r="X11" s="533"/>
      <c r="Y11" s="678"/>
    </row>
    <row r="12" spans="1:25" ht="12.75" customHeight="1">
      <c r="A12" s="350"/>
      <c r="B12" s="351"/>
      <c r="C12" s="351"/>
      <c r="D12" s="351"/>
      <c r="E12" s="351"/>
      <c r="F12" s="351"/>
      <c r="G12" s="351"/>
      <c r="H12" s="351"/>
      <c r="I12" s="351"/>
      <c r="J12" s="351"/>
      <c r="K12" s="351"/>
      <c r="L12" s="352"/>
      <c r="M12" s="674">
        <f>'ورود اطلاعات پابه'!C54</f>
        <v>0</v>
      </c>
      <c r="N12" s="675"/>
      <c r="O12" s="675"/>
      <c r="P12" s="675"/>
      <c r="Q12" s="675"/>
      <c r="R12" s="676"/>
      <c r="S12" s="530">
        <f>'ورود اطلاعات پابه'!E54</f>
        <v>0</v>
      </c>
      <c r="T12" s="537"/>
      <c r="U12" s="531" t="s">
        <v>205</v>
      </c>
      <c r="V12" s="531"/>
      <c r="W12" s="531"/>
      <c r="X12" s="531"/>
      <c r="Y12" s="677"/>
    </row>
    <row r="13" spans="1:25" ht="12.75" customHeight="1">
      <c r="A13" s="332"/>
      <c r="B13" s="328"/>
      <c r="C13" s="328"/>
      <c r="D13" s="328"/>
      <c r="E13" s="328"/>
      <c r="F13" s="328"/>
      <c r="G13" s="328"/>
      <c r="H13" s="328"/>
      <c r="I13" s="328"/>
      <c r="J13" s="328"/>
      <c r="K13" s="328"/>
      <c r="L13" s="353"/>
      <c r="M13" s="672">
        <f>'ورود اطلاعات پابه'!C55</f>
        <v>0</v>
      </c>
      <c r="N13" s="673"/>
      <c r="O13" s="673"/>
      <c r="P13" s="673"/>
      <c r="Q13" s="673"/>
      <c r="R13" s="542"/>
      <c r="S13" s="532">
        <f>'ورود اطلاعات پابه'!E55</f>
        <v>0</v>
      </c>
      <c r="T13" s="540"/>
      <c r="U13" s="533" t="s">
        <v>205</v>
      </c>
      <c r="V13" s="533"/>
      <c r="W13" s="533"/>
      <c r="X13" s="533"/>
      <c r="Y13" s="678"/>
    </row>
    <row r="14" spans="1:25" ht="12.75" customHeight="1">
      <c r="A14" s="354"/>
      <c r="B14" s="355"/>
      <c r="C14" s="355"/>
      <c r="D14" s="355"/>
      <c r="E14" s="355"/>
      <c r="F14" s="355"/>
      <c r="G14" s="355"/>
      <c r="H14" s="355"/>
      <c r="I14" s="355"/>
      <c r="J14" s="355"/>
      <c r="K14" s="355"/>
      <c r="L14" s="356"/>
      <c r="M14" s="674">
        <f>'ورود اطلاعات پابه'!C56</f>
        <v>0</v>
      </c>
      <c r="N14" s="675"/>
      <c r="O14" s="675"/>
      <c r="P14" s="675"/>
      <c r="Q14" s="675"/>
      <c r="R14" s="676"/>
      <c r="S14" s="530">
        <f>'ورود اطلاعات پابه'!E56</f>
        <v>0</v>
      </c>
      <c r="T14" s="537"/>
      <c r="U14" s="531" t="s">
        <v>205</v>
      </c>
      <c r="V14" s="531"/>
      <c r="W14" s="531"/>
      <c r="X14" s="531"/>
      <c r="Y14" s="677"/>
    </row>
    <row r="15" spans="1:25" ht="14.25" customHeight="1">
      <c r="A15" s="603" t="s">
        <v>143</v>
      </c>
      <c r="B15" s="601"/>
      <c r="C15" s="601"/>
      <c r="D15" s="601"/>
      <c r="E15" s="601"/>
      <c r="F15" s="601"/>
      <c r="G15" s="601"/>
      <c r="H15" s="601"/>
      <c r="I15" s="601"/>
      <c r="J15" s="601"/>
      <c r="K15" s="601"/>
      <c r="L15" s="601"/>
      <c r="M15" s="601"/>
      <c r="N15" s="601"/>
      <c r="O15" s="601"/>
      <c r="P15" s="601"/>
      <c r="Q15" s="601"/>
      <c r="R15" s="601"/>
      <c r="S15" s="601"/>
      <c r="T15" s="601"/>
      <c r="U15" s="601"/>
      <c r="V15" s="601"/>
      <c r="W15" s="601"/>
      <c r="X15" s="601"/>
      <c r="Y15" s="602"/>
    </row>
    <row r="16" spans="1:25" ht="20.100000000000001" customHeight="1">
      <c r="A16" s="778" t="s">
        <v>144</v>
      </c>
      <c r="B16" s="779"/>
      <c r="C16" s="779"/>
      <c r="D16" s="779"/>
      <c r="E16" s="779"/>
      <c r="F16" s="779"/>
      <c r="G16" s="779"/>
      <c r="H16" s="779"/>
      <c r="I16" s="779"/>
      <c r="J16" s="779"/>
      <c r="K16" s="779"/>
      <c r="L16" s="779"/>
      <c r="M16" s="779"/>
      <c r="N16" s="779"/>
      <c r="O16" s="780"/>
      <c r="P16" s="620" t="s">
        <v>145</v>
      </c>
      <c r="Q16" s="621"/>
      <c r="R16" s="622"/>
      <c r="S16" s="620" t="s">
        <v>146</v>
      </c>
      <c r="T16" s="621"/>
      <c r="U16" s="622"/>
      <c r="V16" s="620" t="s">
        <v>107</v>
      </c>
      <c r="W16" s="621"/>
      <c r="X16" s="621"/>
      <c r="Y16" s="718"/>
    </row>
    <row r="17" spans="1:26" ht="14.1" customHeight="1">
      <c r="A17" s="698" t="s">
        <v>147</v>
      </c>
      <c r="B17" s="699"/>
      <c r="C17" s="699"/>
      <c r="D17" s="699"/>
      <c r="E17" s="699"/>
      <c r="F17" s="699"/>
      <c r="G17" s="699"/>
      <c r="H17" s="699"/>
      <c r="I17" s="699"/>
      <c r="J17" s="699"/>
      <c r="K17" s="699"/>
      <c r="L17" s="699"/>
      <c r="M17" s="699"/>
      <c r="N17" s="699"/>
      <c r="O17" s="699"/>
      <c r="P17" s="705" t="str">
        <f>IF('ورود اطلاعات پابه'!K4="دارد","n","o")</f>
        <v>n</v>
      </c>
      <c r="Q17" s="706"/>
      <c r="R17" s="707"/>
      <c r="S17" s="705" t="str">
        <f>IF('ورود اطلاعات پابه'!K4="ندارد","n","o")</f>
        <v>o</v>
      </c>
      <c r="T17" s="706"/>
      <c r="U17" s="707"/>
      <c r="V17" s="623">
        <f>IF('ورود اطلاعات پابه'!K4="دارد",'فرم 2'!I21,0)</f>
        <v>4</v>
      </c>
      <c r="W17" s="623"/>
      <c r="X17" s="623"/>
      <c r="Y17" s="775"/>
    </row>
    <row r="18" spans="1:26" ht="14.1" customHeight="1">
      <c r="A18" s="700" t="s">
        <v>148</v>
      </c>
      <c r="B18" s="701"/>
      <c r="C18" s="701"/>
      <c r="D18" s="701"/>
      <c r="E18" s="701"/>
      <c r="F18" s="701"/>
      <c r="G18" s="701"/>
      <c r="H18" s="701"/>
      <c r="I18" s="701"/>
      <c r="J18" s="701"/>
      <c r="K18" s="701"/>
      <c r="L18" s="701"/>
      <c r="M18" s="701"/>
      <c r="N18" s="701"/>
      <c r="O18" s="701"/>
      <c r="P18" s="702" t="str">
        <f>IF('ورود اطلاعات پابه'!K5="دارد","n","o")</f>
        <v>n</v>
      </c>
      <c r="Q18" s="703"/>
      <c r="R18" s="704"/>
      <c r="S18" s="702" t="str">
        <f>IF('ورود اطلاعات پابه'!K5="ندارد","n","o")</f>
        <v>o</v>
      </c>
      <c r="T18" s="703"/>
      <c r="U18" s="704"/>
      <c r="V18" s="776">
        <f>IF('ورود اطلاعات پابه'!K5="دارد",'فرم 2'!I22,0)</f>
        <v>6</v>
      </c>
      <c r="W18" s="776"/>
      <c r="X18" s="776"/>
      <c r="Y18" s="777"/>
    </row>
    <row r="19" spans="1:26" ht="14.1" customHeight="1">
      <c r="A19" s="698" t="s">
        <v>27</v>
      </c>
      <c r="B19" s="699"/>
      <c r="C19" s="699"/>
      <c r="D19" s="699"/>
      <c r="E19" s="699"/>
      <c r="F19" s="699"/>
      <c r="G19" s="699"/>
      <c r="H19" s="699"/>
      <c r="I19" s="699"/>
      <c r="J19" s="699"/>
      <c r="K19" s="699"/>
      <c r="L19" s="699"/>
      <c r="M19" s="699"/>
      <c r="N19" s="699"/>
      <c r="O19" s="699"/>
      <c r="P19" s="705" t="str">
        <f>IF('ورود اطلاعات پابه'!K6="دارد","n","o")</f>
        <v>n</v>
      </c>
      <c r="Q19" s="706"/>
      <c r="R19" s="707"/>
      <c r="S19" s="705" t="str">
        <f>IF('ورود اطلاعات پابه'!K6="ندارد","n","o")</f>
        <v>o</v>
      </c>
      <c r="T19" s="706"/>
      <c r="U19" s="707"/>
      <c r="V19" s="623">
        <f>IF('ورود اطلاعات پابه'!K6="دارد",'فرم 2'!I23,0)</f>
        <v>20</v>
      </c>
      <c r="W19" s="623"/>
      <c r="X19" s="623"/>
      <c r="Y19" s="775"/>
    </row>
    <row r="20" spans="1:26" ht="14.1" customHeight="1">
      <c r="A20" s="700" t="s">
        <v>149</v>
      </c>
      <c r="B20" s="701"/>
      <c r="C20" s="701"/>
      <c r="D20" s="701"/>
      <c r="E20" s="701"/>
      <c r="F20" s="701"/>
      <c r="G20" s="701"/>
      <c r="H20" s="701"/>
      <c r="I20" s="701"/>
      <c r="J20" s="701"/>
      <c r="K20" s="701"/>
      <c r="L20" s="701"/>
      <c r="M20" s="701"/>
      <c r="N20" s="701"/>
      <c r="O20" s="701"/>
      <c r="P20" s="702" t="str">
        <f>IF('ورود اطلاعات پابه'!K7="دارد","n","o")</f>
        <v>n</v>
      </c>
      <c r="Q20" s="703"/>
      <c r="R20" s="704"/>
      <c r="S20" s="702" t="str">
        <f>IF('ورود اطلاعات پابه'!K7="ندارد","n","o")</f>
        <v>o</v>
      </c>
      <c r="T20" s="703"/>
      <c r="U20" s="704"/>
      <c r="V20" s="776">
        <f>IF('ورود اطلاعات پابه'!K7="دارد",'فرم 2'!I24,0)</f>
        <v>20</v>
      </c>
      <c r="W20" s="776"/>
      <c r="X20" s="776"/>
      <c r="Y20" s="777"/>
    </row>
    <row r="21" spans="1:26" ht="14.1" customHeight="1">
      <c r="A21" s="698" t="s">
        <v>150</v>
      </c>
      <c r="B21" s="699"/>
      <c r="C21" s="699"/>
      <c r="D21" s="699"/>
      <c r="E21" s="699"/>
      <c r="F21" s="699"/>
      <c r="G21" s="699"/>
      <c r="H21" s="699"/>
      <c r="I21" s="699"/>
      <c r="J21" s="699"/>
      <c r="K21" s="699"/>
      <c r="L21" s="699"/>
      <c r="M21" s="699"/>
      <c r="N21" s="699"/>
      <c r="O21" s="699"/>
      <c r="P21" s="705" t="str">
        <f>IF('ورود اطلاعات پابه'!K8="دارد","n","o")</f>
        <v>n</v>
      </c>
      <c r="Q21" s="706"/>
      <c r="R21" s="707"/>
      <c r="S21" s="705" t="str">
        <f>IF('ورود اطلاعات پابه'!K8="ندارد","n","o")</f>
        <v>o</v>
      </c>
      <c r="T21" s="706"/>
      <c r="U21" s="707"/>
      <c r="V21" s="623">
        <f>IF('ورود اطلاعات پابه'!K8="دارد",'فرم 2'!I25,0)</f>
        <v>20</v>
      </c>
      <c r="W21" s="623"/>
      <c r="X21" s="623"/>
      <c r="Y21" s="775"/>
    </row>
    <row r="22" spans="1:26" ht="14.1" customHeight="1">
      <c r="A22" s="700" t="s">
        <v>151</v>
      </c>
      <c r="B22" s="701"/>
      <c r="C22" s="701"/>
      <c r="D22" s="701"/>
      <c r="E22" s="701"/>
      <c r="F22" s="701"/>
      <c r="G22" s="701"/>
      <c r="H22" s="701"/>
      <c r="I22" s="701"/>
      <c r="J22" s="701"/>
      <c r="K22" s="701"/>
      <c r="L22" s="701"/>
      <c r="M22" s="701"/>
      <c r="N22" s="701"/>
      <c r="O22" s="701"/>
      <c r="P22" s="702" t="str">
        <f>IF('ورود اطلاعات پابه'!K9="دارد","n","o")</f>
        <v>n</v>
      </c>
      <c r="Q22" s="703"/>
      <c r="R22" s="704"/>
      <c r="S22" s="702" t="str">
        <f>IF('ورود اطلاعات پابه'!K9="ندارد","n","o")</f>
        <v>o</v>
      </c>
      <c r="T22" s="703"/>
      <c r="U22" s="704"/>
      <c r="V22" s="776">
        <f>IF('ورود اطلاعات پابه'!K9="دارد",'فرم 2'!I26,0)</f>
        <v>20</v>
      </c>
      <c r="W22" s="776"/>
      <c r="X22" s="776"/>
      <c r="Y22" s="777"/>
    </row>
    <row r="23" spans="1:26" ht="14.1" customHeight="1">
      <c r="A23" s="810" t="s">
        <v>152</v>
      </c>
      <c r="B23" s="811"/>
      <c r="C23" s="811"/>
      <c r="D23" s="811"/>
      <c r="E23" s="811"/>
      <c r="F23" s="811"/>
      <c r="G23" s="811"/>
      <c r="H23" s="811"/>
      <c r="I23" s="811"/>
      <c r="J23" s="811"/>
      <c r="K23" s="811"/>
      <c r="L23" s="811"/>
      <c r="M23" s="811"/>
      <c r="N23" s="811"/>
      <c r="O23" s="812"/>
      <c r="P23" s="705" t="str">
        <f>IF('ورود اطلاعات پابه'!K10="دارد","n","o")</f>
        <v>n</v>
      </c>
      <c r="Q23" s="706"/>
      <c r="R23" s="707"/>
      <c r="S23" s="705" t="str">
        <f>IF('ورود اطلاعات پابه'!K10="ندارد","n","o")</f>
        <v>o</v>
      </c>
      <c r="T23" s="706"/>
      <c r="U23" s="707"/>
      <c r="V23" s="623">
        <f>IF('ورود اطلاعات پابه'!K10="دارد",'فرم 2'!I27,0)</f>
        <v>10</v>
      </c>
      <c r="W23" s="623"/>
      <c r="X23" s="623"/>
      <c r="Y23" s="775"/>
    </row>
    <row r="24" spans="1:26" ht="14.1" customHeight="1">
      <c r="A24" s="801" t="s">
        <v>153</v>
      </c>
      <c r="B24" s="802"/>
      <c r="C24" s="802"/>
      <c r="D24" s="802"/>
      <c r="E24" s="802"/>
      <c r="F24" s="802"/>
      <c r="G24" s="802"/>
      <c r="H24" s="802"/>
      <c r="I24" s="802"/>
      <c r="J24" s="802"/>
      <c r="K24" s="802"/>
      <c r="L24" s="802"/>
      <c r="M24" s="802"/>
      <c r="N24" s="802"/>
      <c r="O24" s="802"/>
      <c r="P24" s="802"/>
      <c r="Q24" s="802"/>
      <c r="R24" s="802"/>
      <c r="S24" s="802"/>
      <c r="T24" s="802"/>
      <c r="U24" s="803"/>
      <c r="V24" s="804">
        <f>SUM(V17:Y23)</f>
        <v>100</v>
      </c>
      <c r="W24" s="805"/>
      <c r="X24" s="805"/>
      <c r="Y24" s="806"/>
    </row>
    <row r="25" spans="1:26" ht="15" customHeight="1">
      <c r="A25" s="807" t="s">
        <v>154</v>
      </c>
      <c r="B25" s="808"/>
      <c r="C25" s="808"/>
      <c r="D25" s="808"/>
      <c r="E25" s="808"/>
      <c r="F25" s="808"/>
      <c r="G25" s="808"/>
      <c r="H25" s="808"/>
      <c r="I25" s="808"/>
      <c r="J25" s="808"/>
      <c r="K25" s="808"/>
      <c r="L25" s="808"/>
      <c r="M25" s="808"/>
      <c r="N25" s="808"/>
      <c r="O25" s="808"/>
      <c r="P25" s="808"/>
      <c r="Q25" s="808"/>
      <c r="R25" s="808"/>
      <c r="S25" s="808"/>
      <c r="T25" s="808"/>
      <c r="U25" s="808"/>
      <c r="V25" s="714"/>
      <c r="W25" s="714"/>
      <c r="X25" s="714"/>
      <c r="Y25" s="809"/>
    </row>
    <row r="26" spans="1:26" ht="12.95" customHeight="1">
      <c r="A26" s="813" t="s">
        <v>269</v>
      </c>
      <c r="B26" s="814"/>
      <c r="C26" s="814"/>
      <c r="D26" s="814"/>
      <c r="E26" s="814"/>
      <c r="F26" s="814"/>
      <c r="G26" s="814"/>
      <c r="H26" s="814"/>
      <c r="I26" s="814"/>
      <c r="J26" s="814"/>
      <c r="K26" s="814"/>
      <c r="L26" s="814"/>
      <c r="M26" s="814"/>
      <c r="N26" s="814"/>
      <c r="O26" s="814"/>
      <c r="P26" s="814"/>
      <c r="Q26" s="814"/>
      <c r="R26" s="814"/>
      <c r="S26" s="814"/>
      <c r="T26" s="814"/>
      <c r="U26" s="814"/>
      <c r="V26" s="711"/>
      <c r="W26" s="711"/>
      <c r="X26" s="711" t="s">
        <v>107</v>
      </c>
      <c r="Y26" s="712"/>
    </row>
    <row r="27" spans="1:26" ht="15" customHeight="1">
      <c r="A27" s="795"/>
      <c r="B27" s="796"/>
      <c r="C27" s="796"/>
      <c r="D27" s="796"/>
      <c r="E27" s="796"/>
      <c r="F27" s="796"/>
      <c r="G27" s="796"/>
      <c r="H27" s="796"/>
      <c r="I27" s="796"/>
      <c r="J27" s="796"/>
      <c r="K27" s="796"/>
      <c r="L27" s="796"/>
      <c r="M27" s="796"/>
      <c r="N27" s="796"/>
      <c r="O27" s="796"/>
      <c r="P27" s="796"/>
      <c r="Q27" s="796"/>
      <c r="R27" s="796"/>
      <c r="S27" s="796"/>
      <c r="T27" s="796"/>
      <c r="U27" s="797"/>
      <c r="V27" s="713" t="str">
        <f>'ورود اطلاعات پابه'!K11</f>
        <v>عدم تایید</v>
      </c>
      <c r="W27" s="714"/>
      <c r="X27" s="714">
        <f>IF(V27="عدم تایید",0,'فرم 2'!$I$28)</f>
        <v>0</v>
      </c>
      <c r="Y27" s="809"/>
    </row>
    <row r="28" spans="1:26" ht="15" customHeight="1">
      <c r="A28" s="798"/>
      <c r="B28" s="799"/>
      <c r="C28" s="799"/>
      <c r="D28" s="799"/>
      <c r="E28" s="799"/>
      <c r="F28" s="799"/>
      <c r="G28" s="799"/>
      <c r="H28" s="799"/>
      <c r="I28" s="799"/>
      <c r="J28" s="799"/>
      <c r="K28" s="799"/>
      <c r="L28" s="799"/>
      <c r="M28" s="799"/>
      <c r="N28" s="799"/>
      <c r="O28" s="799"/>
      <c r="P28" s="799"/>
      <c r="Q28" s="799"/>
      <c r="R28" s="799"/>
      <c r="S28" s="799"/>
      <c r="T28" s="799"/>
      <c r="U28" s="800"/>
      <c r="V28" s="715" t="str">
        <f>'ورود اطلاعات پابه'!K12</f>
        <v>عدم تایید</v>
      </c>
      <c r="W28" s="716"/>
      <c r="X28" s="716">
        <f>IF(V28="عدم تایید",0,'فرم 2'!$I$28)</f>
        <v>0</v>
      </c>
      <c r="Y28" s="717"/>
    </row>
    <row r="29" spans="1:26" ht="22.5" customHeight="1">
      <c r="A29" s="708" t="s">
        <v>155</v>
      </c>
      <c r="B29" s="709"/>
      <c r="C29" s="709"/>
      <c r="D29" s="112"/>
      <c r="E29" s="112"/>
      <c r="F29" s="112"/>
      <c r="G29" s="112"/>
      <c r="H29" s="111" t="str">
        <f>IF('ورود اطلاعات پابه'!K13="عالی","n","o")</f>
        <v>n</v>
      </c>
      <c r="I29" s="262" t="s">
        <v>78</v>
      </c>
      <c r="J29" s="113">
        <f>IF('ورود اطلاعات پابه'!K13="عالی",'فرم 2'!I41,0)</f>
        <v>100</v>
      </c>
      <c r="K29" s="114"/>
      <c r="L29" s="111" t="str">
        <f>IF('ورود اطلاعات پابه'!K13="خوب","n","o")</f>
        <v>o</v>
      </c>
      <c r="M29" s="533" t="s">
        <v>79</v>
      </c>
      <c r="N29" s="533"/>
      <c r="O29" s="113">
        <f>IF('ورود اطلاعات پابه'!K13="خوب",'فرم 2'!I37,0)</f>
        <v>0</v>
      </c>
      <c r="P29" s="114"/>
      <c r="Q29" s="111" t="str">
        <f>IF('ورود اطلاعات پابه'!K13="متوسط","n","o")</f>
        <v>o</v>
      </c>
      <c r="R29" s="251" t="s">
        <v>36</v>
      </c>
      <c r="S29" s="113">
        <f>IF('ورود اطلاعات پابه'!K13="متوسط",'فرم 2'!I36,0)</f>
        <v>0</v>
      </c>
      <c r="T29" s="114"/>
      <c r="U29" s="262" t="s">
        <v>156</v>
      </c>
      <c r="V29" s="533">
        <f>J29+O29+S29</f>
        <v>100</v>
      </c>
      <c r="W29" s="533"/>
      <c r="X29" s="533"/>
      <c r="Y29" s="678"/>
      <c r="Z29"/>
    </row>
    <row r="30" spans="1:26" ht="22.5" customHeight="1">
      <c r="A30" s="708" t="s">
        <v>157</v>
      </c>
      <c r="B30" s="709"/>
      <c r="C30" s="709"/>
      <c r="D30" s="709"/>
      <c r="E30" s="709"/>
      <c r="F30" s="330"/>
      <c r="G30" s="330"/>
      <c r="H30" s="111" t="str">
        <f>IF('ورود اطلاعات پابه'!K14="عالی","n","o")</f>
        <v>n</v>
      </c>
      <c r="I30" s="333" t="s">
        <v>78</v>
      </c>
      <c r="J30" s="334">
        <f>IF('ورود اطلاعات پابه'!K14="عالی",'فرم 2'!I41,0)</f>
        <v>100</v>
      </c>
      <c r="K30" s="315"/>
      <c r="L30" s="111" t="str">
        <f>IF('ورود اطلاعات پابه'!K14="خیلی خوب","n","o")</f>
        <v>o</v>
      </c>
      <c r="M30" s="335" t="s">
        <v>158</v>
      </c>
      <c r="N30" s="335"/>
      <c r="O30" s="334">
        <f>IF('ورود اطلاعات پابه'!K14="خیلی خوب",'فرم 2'!I40,0)</f>
        <v>0</v>
      </c>
      <c r="P30" s="336"/>
      <c r="Q30" s="111" t="str">
        <f>IF('ورود اطلاعات پابه'!K14="خوب","n","o")</f>
        <v>o</v>
      </c>
      <c r="R30" s="337" t="s">
        <v>79</v>
      </c>
      <c r="S30" s="334">
        <f>IF('ورود اطلاعات پابه'!K14="خوب",'فرم 2'!I39,0)</f>
        <v>0</v>
      </c>
      <c r="T30" s="315"/>
      <c r="U30" s="333" t="s">
        <v>156</v>
      </c>
      <c r="V30" s="533">
        <f>J30+O30+S30</f>
        <v>100</v>
      </c>
      <c r="W30" s="533"/>
      <c r="X30" s="533"/>
      <c r="Y30" s="678"/>
      <c r="Z30"/>
    </row>
    <row r="31" spans="1:26" ht="15.75" customHeight="1">
      <c r="A31" s="603" t="s">
        <v>159</v>
      </c>
      <c r="B31" s="601"/>
      <c r="C31" s="601"/>
      <c r="D31" s="601"/>
      <c r="E31" s="601"/>
      <c r="F31" s="601"/>
      <c r="G31" s="601"/>
      <c r="H31" s="601"/>
      <c r="I31" s="601"/>
      <c r="J31" s="601"/>
      <c r="K31" s="601"/>
      <c r="L31" s="601"/>
      <c r="M31" s="601"/>
      <c r="N31" s="601"/>
      <c r="O31" s="601"/>
      <c r="P31" s="601"/>
      <c r="Q31" s="601"/>
      <c r="R31" s="601"/>
      <c r="S31" s="601"/>
      <c r="T31" s="601"/>
      <c r="U31" s="601"/>
      <c r="V31" s="601"/>
      <c r="W31" s="601"/>
      <c r="X31" s="601"/>
      <c r="Y31" s="602"/>
    </row>
    <row r="32" spans="1:26" ht="22.5" customHeight="1">
      <c r="A32" s="710" t="s">
        <v>160</v>
      </c>
      <c r="B32" s="623"/>
      <c r="C32" s="620" t="s">
        <v>161</v>
      </c>
      <c r="D32" s="621"/>
      <c r="E32" s="621"/>
      <c r="F32" s="621"/>
      <c r="G32" s="621"/>
      <c r="H32" s="621"/>
      <c r="I32" s="622"/>
      <c r="J32" s="620" t="s">
        <v>162</v>
      </c>
      <c r="K32" s="621"/>
      <c r="L32" s="621"/>
      <c r="M32" s="621"/>
      <c r="N32" s="621"/>
      <c r="O32" s="620" t="s">
        <v>163</v>
      </c>
      <c r="P32" s="621"/>
      <c r="Q32" s="622"/>
      <c r="R32" s="620" t="s">
        <v>164</v>
      </c>
      <c r="S32" s="621"/>
      <c r="T32" s="621"/>
      <c r="U32" s="622"/>
      <c r="V32" s="620" t="s">
        <v>107</v>
      </c>
      <c r="W32" s="621"/>
      <c r="X32" s="621"/>
      <c r="Y32" s="718"/>
    </row>
    <row r="33" spans="1:45" ht="14.25" customHeight="1">
      <c r="A33" s="719">
        <v>1</v>
      </c>
      <c r="B33" s="578"/>
      <c r="C33" s="720">
        <f>'ورود اطلاعات پابه'!H16</f>
        <v>0</v>
      </c>
      <c r="D33" s="721"/>
      <c r="E33" s="721"/>
      <c r="F33" s="721"/>
      <c r="G33" s="721"/>
      <c r="H33" s="721"/>
      <c r="I33" s="722"/>
      <c r="J33" s="723">
        <f>'ورود اطلاعات پابه'!I16</f>
        <v>0</v>
      </c>
      <c r="K33" s="724"/>
      <c r="L33" s="724"/>
      <c r="M33" s="724"/>
      <c r="N33" s="724"/>
      <c r="O33" s="620">
        <f>'ورود اطلاعات پابه'!J16</f>
        <v>0</v>
      </c>
      <c r="P33" s="621"/>
      <c r="Q33" s="622"/>
      <c r="R33" s="725">
        <f>'ورود اطلاعات پابه'!K16</f>
        <v>0</v>
      </c>
      <c r="S33" s="611"/>
      <c r="T33" s="611"/>
      <c r="U33" s="726"/>
      <c r="V33" s="725">
        <f>R33*'فرم 2'!$I$42</f>
        <v>0</v>
      </c>
      <c r="W33" s="611"/>
      <c r="X33" s="611"/>
      <c r="Y33" s="727"/>
    </row>
    <row r="34" spans="1:45" ht="14.25" customHeight="1">
      <c r="A34" s="685">
        <v>2</v>
      </c>
      <c r="B34" s="580"/>
      <c r="C34" s="686">
        <f>'ورود اطلاعات پابه'!H17</f>
        <v>0</v>
      </c>
      <c r="D34" s="687"/>
      <c r="E34" s="687"/>
      <c r="F34" s="687"/>
      <c r="G34" s="687"/>
      <c r="H34" s="687"/>
      <c r="I34" s="688"/>
      <c r="J34" s="689">
        <f>'ورود اطلاعات پابه'!I17</f>
        <v>0</v>
      </c>
      <c r="K34" s="690"/>
      <c r="L34" s="690"/>
      <c r="M34" s="690"/>
      <c r="N34" s="690"/>
      <c r="O34" s="691">
        <f>'ورود اطلاعات پابه'!J17</f>
        <v>0</v>
      </c>
      <c r="P34" s="692"/>
      <c r="Q34" s="693"/>
      <c r="R34" s="694">
        <f>'ورود اطلاعات پابه'!K17</f>
        <v>0</v>
      </c>
      <c r="S34" s="695"/>
      <c r="T34" s="695"/>
      <c r="U34" s="696"/>
      <c r="V34" s="694">
        <f>R34*'فرم 2'!$I$42</f>
        <v>0</v>
      </c>
      <c r="W34" s="695"/>
      <c r="X34" s="695"/>
      <c r="Y34" s="697"/>
    </row>
    <row r="35" spans="1:45" ht="14.25" customHeight="1">
      <c r="A35" s="719">
        <v>3</v>
      </c>
      <c r="B35" s="578"/>
      <c r="C35" s="720">
        <f>'ورود اطلاعات پابه'!H18</f>
        <v>0</v>
      </c>
      <c r="D35" s="721"/>
      <c r="E35" s="721"/>
      <c r="F35" s="721"/>
      <c r="G35" s="721"/>
      <c r="H35" s="721"/>
      <c r="I35" s="722"/>
      <c r="J35" s="723">
        <f>'ورود اطلاعات پابه'!I18</f>
        <v>0</v>
      </c>
      <c r="K35" s="724"/>
      <c r="L35" s="724"/>
      <c r="M35" s="724"/>
      <c r="N35" s="724"/>
      <c r="O35" s="620">
        <f>'ورود اطلاعات پابه'!J18</f>
        <v>0</v>
      </c>
      <c r="P35" s="621"/>
      <c r="Q35" s="622"/>
      <c r="R35" s="725">
        <f>'ورود اطلاعات پابه'!K18</f>
        <v>0</v>
      </c>
      <c r="S35" s="611"/>
      <c r="T35" s="611"/>
      <c r="U35" s="726"/>
      <c r="V35" s="725">
        <f>R35*'فرم 2'!$I$42</f>
        <v>0</v>
      </c>
      <c r="W35" s="611"/>
      <c r="X35" s="611"/>
      <c r="Y35" s="727"/>
    </row>
    <row r="36" spans="1:45" ht="14.25" customHeight="1">
      <c r="A36" s="685">
        <v>4</v>
      </c>
      <c r="B36" s="580"/>
      <c r="C36" s="686">
        <f>'ورود اطلاعات پابه'!H19</f>
        <v>0</v>
      </c>
      <c r="D36" s="687"/>
      <c r="E36" s="687"/>
      <c r="F36" s="687"/>
      <c r="G36" s="687"/>
      <c r="H36" s="687"/>
      <c r="I36" s="688"/>
      <c r="J36" s="689">
        <f>'ورود اطلاعات پابه'!I19</f>
        <v>0</v>
      </c>
      <c r="K36" s="690"/>
      <c r="L36" s="690"/>
      <c r="M36" s="690"/>
      <c r="N36" s="690"/>
      <c r="O36" s="691">
        <f>'ورود اطلاعات پابه'!J19</f>
        <v>0</v>
      </c>
      <c r="P36" s="692"/>
      <c r="Q36" s="693"/>
      <c r="R36" s="694">
        <f>'ورود اطلاعات پابه'!K19</f>
        <v>0</v>
      </c>
      <c r="S36" s="695"/>
      <c r="T36" s="695"/>
      <c r="U36" s="696"/>
      <c r="V36" s="694">
        <f>R36*'فرم 2'!$I$42</f>
        <v>0</v>
      </c>
      <c r="W36" s="695"/>
      <c r="X36" s="695"/>
      <c r="Y36" s="697"/>
    </row>
    <row r="37" spans="1:45" ht="14.25" customHeight="1">
      <c r="A37" s="719">
        <v>5</v>
      </c>
      <c r="B37" s="578"/>
      <c r="C37" s="720">
        <f>'ورود اطلاعات پابه'!H20</f>
        <v>0</v>
      </c>
      <c r="D37" s="721"/>
      <c r="E37" s="721"/>
      <c r="F37" s="721"/>
      <c r="G37" s="721"/>
      <c r="H37" s="721"/>
      <c r="I37" s="722"/>
      <c r="J37" s="723">
        <f>'ورود اطلاعات پابه'!I20</f>
        <v>0</v>
      </c>
      <c r="K37" s="724"/>
      <c r="L37" s="724"/>
      <c r="M37" s="724"/>
      <c r="N37" s="724"/>
      <c r="O37" s="620">
        <f>'ورود اطلاعات پابه'!J20</f>
        <v>0</v>
      </c>
      <c r="P37" s="621"/>
      <c r="Q37" s="622"/>
      <c r="R37" s="725">
        <f>'ورود اطلاعات پابه'!K20</f>
        <v>0</v>
      </c>
      <c r="S37" s="611"/>
      <c r="T37" s="611"/>
      <c r="U37" s="726"/>
      <c r="V37" s="725">
        <f>R37*'فرم 2'!$I$42</f>
        <v>0</v>
      </c>
      <c r="W37" s="611"/>
      <c r="X37" s="611"/>
      <c r="Y37" s="727"/>
    </row>
    <row r="38" spans="1:45" ht="14.25" customHeight="1">
      <c r="A38" s="685">
        <v>6</v>
      </c>
      <c r="B38" s="580"/>
      <c r="C38" s="686">
        <f>'ورود اطلاعات پابه'!H21</f>
        <v>0</v>
      </c>
      <c r="D38" s="687"/>
      <c r="E38" s="687"/>
      <c r="F38" s="687"/>
      <c r="G38" s="687"/>
      <c r="H38" s="687"/>
      <c r="I38" s="688"/>
      <c r="J38" s="689">
        <f>'ورود اطلاعات پابه'!I21</f>
        <v>0</v>
      </c>
      <c r="K38" s="690"/>
      <c r="L38" s="690"/>
      <c r="M38" s="690"/>
      <c r="N38" s="690"/>
      <c r="O38" s="691">
        <f>'ورود اطلاعات پابه'!J21</f>
        <v>0</v>
      </c>
      <c r="P38" s="692"/>
      <c r="Q38" s="693"/>
      <c r="R38" s="694">
        <f>'ورود اطلاعات پابه'!K21</f>
        <v>0</v>
      </c>
      <c r="S38" s="695"/>
      <c r="T38" s="695"/>
      <c r="U38" s="696"/>
      <c r="V38" s="694">
        <f>R38*'فرم 2'!$I$42</f>
        <v>0</v>
      </c>
      <c r="W38" s="695"/>
      <c r="X38" s="695"/>
      <c r="Y38" s="697"/>
    </row>
    <row r="39" spans="1:45" ht="14.25" customHeight="1">
      <c r="A39" s="719">
        <v>7</v>
      </c>
      <c r="B39" s="578"/>
      <c r="C39" s="720">
        <f>'ورود اطلاعات پابه'!H22</f>
        <v>0</v>
      </c>
      <c r="D39" s="721"/>
      <c r="E39" s="721"/>
      <c r="F39" s="721"/>
      <c r="G39" s="721"/>
      <c r="H39" s="721"/>
      <c r="I39" s="722"/>
      <c r="J39" s="723">
        <f>'ورود اطلاعات پابه'!I22</f>
        <v>0</v>
      </c>
      <c r="K39" s="724"/>
      <c r="L39" s="724"/>
      <c r="M39" s="724"/>
      <c r="N39" s="724"/>
      <c r="O39" s="620">
        <f>'ورود اطلاعات پابه'!J22</f>
        <v>0</v>
      </c>
      <c r="P39" s="621"/>
      <c r="Q39" s="622"/>
      <c r="R39" s="725">
        <f>'ورود اطلاعات پابه'!K22</f>
        <v>0</v>
      </c>
      <c r="S39" s="611"/>
      <c r="T39" s="611"/>
      <c r="U39" s="726"/>
      <c r="V39" s="725">
        <f>R39*'فرم 2'!$I$42</f>
        <v>0</v>
      </c>
      <c r="W39" s="611"/>
      <c r="X39" s="611"/>
      <c r="Y39" s="727"/>
    </row>
    <row r="40" spans="1:45" ht="14.25" customHeight="1">
      <c r="A40" s="685">
        <v>8</v>
      </c>
      <c r="B40" s="580"/>
      <c r="C40" s="686">
        <f>'ورود اطلاعات پابه'!H23</f>
        <v>0</v>
      </c>
      <c r="D40" s="687"/>
      <c r="E40" s="687"/>
      <c r="F40" s="687"/>
      <c r="G40" s="687"/>
      <c r="H40" s="687"/>
      <c r="I40" s="688"/>
      <c r="J40" s="689">
        <f>'ورود اطلاعات پابه'!I23</f>
        <v>0</v>
      </c>
      <c r="K40" s="690"/>
      <c r="L40" s="690"/>
      <c r="M40" s="690"/>
      <c r="N40" s="690"/>
      <c r="O40" s="691">
        <f>'ورود اطلاعات پابه'!J23</f>
        <v>0</v>
      </c>
      <c r="P40" s="692"/>
      <c r="Q40" s="693"/>
      <c r="R40" s="694">
        <f>'ورود اطلاعات پابه'!K23</f>
        <v>0</v>
      </c>
      <c r="S40" s="695"/>
      <c r="T40" s="695"/>
      <c r="U40" s="696"/>
      <c r="V40" s="694">
        <f>R40*'فرم 2'!$I$42</f>
        <v>0</v>
      </c>
      <c r="W40" s="695"/>
      <c r="X40" s="695"/>
      <c r="Y40" s="697"/>
    </row>
    <row r="41" spans="1:45" ht="14.25" customHeight="1">
      <c r="A41" s="719">
        <v>9</v>
      </c>
      <c r="B41" s="578"/>
      <c r="C41" s="720">
        <f>'ورود اطلاعات پابه'!H24</f>
        <v>0</v>
      </c>
      <c r="D41" s="721"/>
      <c r="E41" s="721"/>
      <c r="F41" s="721"/>
      <c r="G41" s="721"/>
      <c r="H41" s="721"/>
      <c r="I41" s="722"/>
      <c r="J41" s="723">
        <f>'ورود اطلاعات پابه'!I24</f>
        <v>0</v>
      </c>
      <c r="K41" s="724"/>
      <c r="L41" s="724"/>
      <c r="M41" s="724"/>
      <c r="N41" s="724"/>
      <c r="O41" s="620">
        <f>'ورود اطلاعات پابه'!J24</f>
        <v>0</v>
      </c>
      <c r="P41" s="621"/>
      <c r="Q41" s="622"/>
      <c r="R41" s="725">
        <f>'ورود اطلاعات پابه'!K24</f>
        <v>0</v>
      </c>
      <c r="S41" s="611"/>
      <c r="T41" s="611"/>
      <c r="U41" s="726"/>
      <c r="V41" s="725">
        <f>R41*'فرم 2'!$I$42</f>
        <v>0</v>
      </c>
      <c r="W41" s="611"/>
      <c r="X41" s="611"/>
      <c r="Y41" s="727"/>
    </row>
    <row r="42" spans="1:45" ht="14.25" customHeight="1">
      <c r="A42" s="685">
        <v>10</v>
      </c>
      <c r="B42" s="580"/>
      <c r="C42" s="686">
        <f>'ورود اطلاعات پابه'!H25</f>
        <v>0</v>
      </c>
      <c r="D42" s="687"/>
      <c r="E42" s="687"/>
      <c r="F42" s="687"/>
      <c r="G42" s="687"/>
      <c r="H42" s="687"/>
      <c r="I42" s="688"/>
      <c r="J42" s="689">
        <f>'ورود اطلاعات پابه'!I25</f>
        <v>0</v>
      </c>
      <c r="K42" s="690"/>
      <c r="L42" s="690"/>
      <c r="M42" s="690"/>
      <c r="N42" s="690"/>
      <c r="O42" s="691">
        <f>'ورود اطلاعات پابه'!J25</f>
        <v>0</v>
      </c>
      <c r="P42" s="692"/>
      <c r="Q42" s="693"/>
      <c r="R42" s="694">
        <f>'ورود اطلاعات پابه'!K25</f>
        <v>0</v>
      </c>
      <c r="S42" s="695"/>
      <c r="T42" s="695"/>
      <c r="U42" s="696"/>
      <c r="V42" s="694">
        <f>R42*'فرم 2'!$I$42</f>
        <v>0</v>
      </c>
      <c r="W42" s="695"/>
      <c r="X42" s="695"/>
      <c r="Y42" s="697"/>
    </row>
    <row r="43" spans="1:45" ht="14.25" customHeight="1">
      <c r="A43" s="719">
        <v>11</v>
      </c>
      <c r="B43" s="578"/>
      <c r="C43" s="720">
        <f>'ورود اطلاعات پابه'!H26</f>
        <v>0</v>
      </c>
      <c r="D43" s="721"/>
      <c r="E43" s="721"/>
      <c r="F43" s="721"/>
      <c r="G43" s="721"/>
      <c r="H43" s="721"/>
      <c r="I43" s="722"/>
      <c r="J43" s="723">
        <f>'ورود اطلاعات پابه'!I26</f>
        <v>0</v>
      </c>
      <c r="K43" s="724"/>
      <c r="L43" s="724"/>
      <c r="M43" s="724"/>
      <c r="N43" s="724"/>
      <c r="O43" s="620">
        <f>'ورود اطلاعات پابه'!J26</f>
        <v>0</v>
      </c>
      <c r="P43" s="621"/>
      <c r="Q43" s="622"/>
      <c r="R43" s="725">
        <f>'ورود اطلاعات پابه'!K26</f>
        <v>0</v>
      </c>
      <c r="S43" s="611"/>
      <c r="T43" s="611"/>
      <c r="U43" s="726"/>
      <c r="V43" s="725">
        <f>R43*'فرم 2'!$I$42</f>
        <v>0</v>
      </c>
      <c r="W43" s="611"/>
      <c r="X43" s="611"/>
      <c r="Y43" s="727"/>
    </row>
    <row r="44" spans="1:45" ht="14.25" customHeight="1">
      <c r="A44" s="685">
        <v>12</v>
      </c>
      <c r="B44" s="580"/>
      <c r="C44" s="686">
        <f>'ورود اطلاعات پابه'!H27</f>
        <v>0</v>
      </c>
      <c r="D44" s="687"/>
      <c r="E44" s="687"/>
      <c r="F44" s="687"/>
      <c r="G44" s="687"/>
      <c r="H44" s="687"/>
      <c r="I44" s="688"/>
      <c r="J44" s="689">
        <f>'ورود اطلاعات پابه'!I27</f>
        <v>0</v>
      </c>
      <c r="K44" s="690"/>
      <c r="L44" s="690"/>
      <c r="M44" s="690"/>
      <c r="N44" s="690"/>
      <c r="O44" s="691">
        <f>'ورود اطلاعات پابه'!J27</f>
        <v>0</v>
      </c>
      <c r="P44" s="692"/>
      <c r="Q44" s="693"/>
      <c r="R44" s="694">
        <f>'ورود اطلاعات پابه'!K27</f>
        <v>0</v>
      </c>
      <c r="S44" s="695"/>
      <c r="T44" s="695"/>
      <c r="U44" s="696"/>
      <c r="V44" s="694">
        <f>R44*'فرم 2'!$I$42</f>
        <v>0</v>
      </c>
      <c r="W44" s="695"/>
      <c r="X44" s="695"/>
      <c r="Y44" s="697"/>
    </row>
    <row r="45" spans="1:45" ht="14.25" customHeight="1">
      <c r="A45" s="719">
        <v>13</v>
      </c>
      <c r="B45" s="578"/>
      <c r="C45" s="720">
        <f>'ورود اطلاعات پابه'!H28</f>
        <v>0</v>
      </c>
      <c r="D45" s="721"/>
      <c r="E45" s="721"/>
      <c r="F45" s="721"/>
      <c r="G45" s="721"/>
      <c r="H45" s="721"/>
      <c r="I45" s="722"/>
      <c r="J45" s="723">
        <f>'ورود اطلاعات پابه'!I28</f>
        <v>0</v>
      </c>
      <c r="K45" s="724"/>
      <c r="L45" s="724"/>
      <c r="M45" s="724"/>
      <c r="N45" s="724"/>
      <c r="O45" s="620">
        <f>'ورود اطلاعات پابه'!J28</f>
        <v>0</v>
      </c>
      <c r="P45" s="621"/>
      <c r="Q45" s="622"/>
      <c r="R45" s="725">
        <f>'ورود اطلاعات پابه'!K28</f>
        <v>0</v>
      </c>
      <c r="S45" s="611"/>
      <c r="T45" s="611"/>
      <c r="U45" s="726"/>
      <c r="V45" s="725">
        <f>R45*'فرم 2'!$I$42</f>
        <v>0</v>
      </c>
      <c r="W45" s="611"/>
      <c r="X45" s="611"/>
      <c r="Y45" s="727"/>
    </row>
    <row r="46" spans="1:45" ht="14.25" customHeight="1">
      <c r="A46" s="685">
        <v>14</v>
      </c>
      <c r="B46" s="580"/>
      <c r="C46" s="686">
        <f>'ورود اطلاعات پابه'!H29</f>
        <v>0</v>
      </c>
      <c r="D46" s="687"/>
      <c r="E46" s="687"/>
      <c r="F46" s="687"/>
      <c r="G46" s="687"/>
      <c r="H46" s="687"/>
      <c r="I46" s="688"/>
      <c r="J46" s="689">
        <f>'ورود اطلاعات پابه'!I29</f>
        <v>0</v>
      </c>
      <c r="K46" s="690"/>
      <c r="L46" s="690"/>
      <c r="M46" s="690"/>
      <c r="N46" s="690"/>
      <c r="O46" s="691">
        <f>'ورود اطلاعات پابه'!J29</f>
        <v>0</v>
      </c>
      <c r="P46" s="692"/>
      <c r="Q46" s="693"/>
      <c r="R46" s="694">
        <f>'ورود اطلاعات پابه'!K29</f>
        <v>0</v>
      </c>
      <c r="S46" s="695"/>
      <c r="T46" s="695"/>
      <c r="U46" s="696"/>
      <c r="V46" s="694">
        <f>R46*'فرم 2'!$I$42</f>
        <v>0</v>
      </c>
      <c r="W46" s="695"/>
      <c r="X46" s="695"/>
      <c r="Y46" s="697"/>
    </row>
    <row r="47" spans="1:45" ht="14.25" customHeight="1">
      <c r="A47" s="719">
        <v>15</v>
      </c>
      <c r="B47" s="578"/>
      <c r="C47" s="720">
        <f>'ورود اطلاعات پابه'!H30</f>
        <v>0</v>
      </c>
      <c r="D47" s="721"/>
      <c r="E47" s="721"/>
      <c r="F47" s="721"/>
      <c r="G47" s="721"/>
      <c r="H47" s="721"/>
      <c r="I47" s="722"/>
      <c r="J47" s="723">
        <f>'ورود اطلاعات پابه'!I30</f>
        <v>0</v>
      </c>
      <c r="K47" s="724"/>
      <c r="L47" s="724"/>
      <c r="M47" s="724"/>
      <c r="N47" s="724"/>
      <c r="O47" s="620">
        <f>'ورود اطلاعات پابه'!J30</f>
        <v>0</v>
      </c>
      <c r="P47" s="621"/>
      <c r="Q47" s="622"/>
      <c r="R47" s="725">
        <f>'ورود اطلاعات پابه'!K30</f>
        <v>0</v>
      </c>
      <c r="S47" s="611"/>
      <c r="T47" s="611"/>
      <c r="U47" s="726"/>
      <c r="V47" s="725">
        <f>R47*'فرم 2'!$I$42</f>
        <v>0</v>
      </c>
      <c r="W47" s="611"/>
      <c r="X47" s="611"/>
      <c r="Y47" s="727"/>
    </row>
    <row r="48" spans="1:45" ht="18.95" customHeight="1">
      <c r="A48" s="793" t="s">
        <v>300</v>
      </c>
      <c r="B48" s="794"/>
      <c r="C48" s="794"/>
      <c r="D48" s="769" t="s">
        <v>301</v>
      </c>
      <c r="E48" s="769"/>
      <c r="F48" s="769"/>
      <c r="G48" s="769"/>
      <c r="H48" s="769"/>
      <c r="I48" s="769"/>
      <c r="J48" s="769"/>
      <c r="K48" s="769"/>
      <c r="L48" s="769"/>
      <c r="M48" s="769"/>
      <c r="N48" s="769"/>
      <c r="O48" s="769"/>
      <c r="P48" s="769"/>
      <c r="Q48" s="769"/>
      <c r="R48" s="769"/>
      <c r="S48" s="769"/>
      <c r="T48" s="769"/>
      <c r="U48" s="769"/>
      <c r="V48" s="769"/>
      <c r="W48" s="769"/>
      <c r="X48" s="769"/>
      <c r="Y48" s="770"/>
      <c r="AB48" s="4"/>
      <c r="AC48" s="4"/>
      <c r="AD48" s="4"/>
      <c r="AE48" s="4"/>
      <c r="AF48" s="4"/>
      <c r="AG48" s="4"/>
      <c r="AH48" s="4"/>
      <c r="AI48" s="4"/>
      <c r="AJ48" s="4"/>
      <c r="AK48" s="4"/>
      <c r="AL48" s="4"/>
      <c r="AM48" s="4"/>
      <c r="AN48" s="4"/>
      <c r="AO48" s="4"/>
      <c r="AP48" s="4"/>
      <c r="AQ48" s="4"/>
      <c r="AR48" s="4"/>
      <c r="AS48" s="4"/>
    </row>
    <row r="49" spans="1:45" ht="21">
      <c r="A49" s="771" t="s">
        <v>274</v>
      </c>
      <c r="B49" s="772"/>
      <c r="C49" s="767"/>
      <c r="D49" s="767"/>
      <c r="E49" s="767"/>
      <c r="F49" s="767"/>
      <c r="G49" s="767"/>
      <c r="H49" s="767"/>
      <c r="I49" s="767"/>
      <c r="J49" s="767"/>
      <c r="K49" s="767"/>
      <c r="L49" s="767"/>
      <c r="M49" s="767"/>
      <c r="N49" s="767"/>
      <c r="O49" s="767"/>
      <c r="P49" s="767"/>
      <c r="Q49" s="767"/>
      <c r="R49" s="767"/>
      <c r="S49" s="767"/>
      <c r="T49" s="767"/>
      <c r="U49" s="767"/>
      <c r="V49" s="532" t="s">
        <v>156</v>
      </c>
      <c r="W49" s="533"/>
      <c r="X49" s="533"/>
      <c r="Y49" s="678"/>
      <c r="AB49" s="4"/>
      <c r="AC49" s="4"/>
      <c r="AD49" s="4"/>
      <c r="AE49" s="4"/>
      <c r="AF49" s="4"/>
      <c r="AG49" s="4"/>
      <c r="AH49" s="4"/>
      <c r="AI49" s="4"/>
      <c r="AJ49" s="4"/>
      <c r="AK49" s="4"/>
      <c r="AL49" s="4"/>
      <c r="AM49" s="4"/>
      <c r="AN49" s="4"/>
      <c r="AO49" s="4"/>
      <c r="AP49" s="4"/>
      <c r="AQ49" s="4"/>
      <c r="AR49" s="4"/>
      <c r="AS49" s="4"/>
    </row>
    <row r="50" spans="1:45" ht="21">
      <c r="A50" s="771" t="s">
        <v>275</v>
      </c>
      <c r="B50" s="772"/>
      <c r="C50" s="768"/>
      <c r="D50" s="768"/>
      <c r="E50" s="768"/>
      <c r="F50" s="768"/>
      <c r="G50" s="768"/>
      <c r="H50" s="768"/>
      <c r="I50" s="768"/>
      <c r="J50" s="768"/>
      <c r="K50" s="768"/>
      <c r="L50" s="768"/>
      <c r="M50" s="768"/>
      <c r="N50" s="768"/>
      <c r="O50" s="768"/>
      <c r="P50" s="768"/>
      <c r="Q50" s="768"/>
      <c r="R50" s="768"/>
      <c r="S50" s="768"/>
      <c r="T50" s="768"/>
      <c r="U50" s="768"/>
      <c r="V50" s="762">
        <f>'فرم 2'!L43+'فرم 2'!L55+'فرم 2'!L58</f>
        <v>113.5</v>
      </c>
      <c r="W50" s="763"/>
      <c r="X50" s="763"/>
      <c r="Y50" s="764"/>
      <c r="AB50" s="4"/>
      <c r="AC50" s="4"/>
      <c r="AD50" s="4"/>
      <c r="AE50" s="4"/>
      <c r="AF50" s="4"/>
      <c r="AG50" s="4"/>
      <c r="AH50" s="4"/>
      <c r="AI50" s="4"/>
      <c r="AJ50" s="4"/>
      <c r="AK50" s="4"/>
      <c r="AL50" s="4"/>
      <c r="AM50" s="4"/>
      <c r="AN50" s="4"/>
      <c r="AO50" s="4"/>
      <c r="AP50" s="4"/>
      <c r="AQ50" s="4"/>
      <c r="AR50" s="4"/>
      <c r="AS50" s="4"/>
    </row>
    <row r="51" spans="1:45" ht="21">
      <c r="A51" s="771" t="s">
        <v>276</v>
      </c>
      <c r="B51" s="772"/>
      <c r="C51" s="768"/>
      <c r="D51" s="768"/>
      <c r="E51" s="768"/>
      <c r="F51" s="768"/>
      <c r="G51" s="768"/>
      <c r="H51" s="768"/>
      <c r="I51" s="768"/>
      <c r="J51" s="768"/>
      <c r="K51" s="768"/>
      <c r="L51" s="768"/>
      <c r="M51" s="768"/>
      <c r="N51" s="768"/>
      <c r="O51" s="768"/>
      <c r="P51" s="768"/>
      <c r="Q51" s="768"/>
      <c r="R51" s="768"/>
      <c r="S51" s="768"/>
      <c r="T51" s="768"/>
      <c r="U51" s="768"/>
      <c r="V51" s="765"/>
      <c r="W51" s="645"/>
      <c r="X51" s="645"/>
      <c r="Y51" s="766"/>
    </row>
    <row r="52" spans="1:45" ht="19.5" customHeight="1">
      <c r="A52" s="758" t="s">
        <v>165</v>
      </c>
      <c r="B52" s="759"/>
      <c r="C52" s="759"/>
      <c r="D52" s="760">
        <f>'فرم 2'!L66</f>
        <v>1054.6621004566209</v>
      </c>
      <c r="E52" s="761"/>
      <c r="F52" s="761"/>
      <c r="G52" s="194" t="s">
        <v>107</v>
      </c>
      <c r="H52" s="194"/>
      <c r="I52" s="194"/>
      <c r="J52" s="194"/>
      <c r="K52" s="194"/>
      <c r="L52" s="194"/>
      <c r="M52" s="194"/>
      <c r="N52" s="194"/>
      <c r="O52" s="194"/>
      <c r="P52" s="756" t="s">
        <v>444</v>
      </c>
      <c r="Q52" s="756"/>
      <c r="R52" s="756"/>
      <c r="S52" s="756"/>
      <c r="T52" s="756"/>
      <c r="U52" s="756"/>
      <c r="V52" s="194"/>
      <c r="W52" s="194"/>
      <c r="X52" s="194"/>
      <c r="Y52" s="338"/>
    </row>
    <row r="53" spans="1:45" ht="19.5" customHeight="1">
      <c r="A53" s="728" t="s">
        <v>166</v>
      </c>
      <c r="B53" s="729"/>
      <c r="C53" s="729"/>
      <c r="D53" s="730"/>
      <c r="E53" s="730"/>
      <c r="F53" s="730"/>
      <c r="G53" s="330"/>
      <c r="H53" s="330"/>
      <c r="I53" s="330"/>
      <c r="J53" s="330"/>
      <c r="K53" s="330"/>
      <c r="L53" s="330"/>
      <c r="M53" s="330"/>
      <c r="N53" s="330"/>
      <c r="O53" s="330"/>
      <c r="P53" s="757"/>
      <c r="Q53" s="757"/>
      <c r="R53" s="757"/>
      <c r="S53" s="757"/>
      <c r="T53" s="757"/>
      <c r="U53" s="757"/>
      <c r="V53" s="330"/>
      <c r="W53" s="330"/>
      <c r="X53" s="330"/>
      <c r="Y53" s="339"/>
    </row>
    <row r="54" spans="1:45" ht="16.5" customHeight="1">
      <c r="A54" s="731" t="s">
        <v>167</v>
      </c>
      <c r="B54" s="732"/>
      <c r="C54" s="732"/>
      <c r="D54" s="732"/>
      <c r="E54" s="732"/>
      <c r="F54" s="732"/>
      <c r="G54" s="732"/>
      <c r="H54" s="732"/>
      <c r="I54" s="732"/>
      <c r="J54" s="732"/>
      <c r="K54" s="732"/>
      <c r="L54" s="732"/>
      <c r="M54" s="732"/>
      <c r="N54" s="732"/>
      <c r="O54" s="330"/>
      <c r="P54" s="510"/>
      <c r="Q54" s="510"/>
      <c r="R54" s="510"/>
      <c r="S54" s="510"/>
      <c r="T54" s="510"/>
      <c r="U54" s="510"/>
      <c r="V54" s="330"/>
      <c r="W54" s="330"/>
      <c r="X54" s="330"/>
      <c r="Y54" s="339"/>
    </row>
    <row r="55" spans="1:45" ht="16.5" customHeight="1">
      <c r="A55" s="733"/>
      <c r="B55" s="734"/>
      <c r="C55" s="734"/>
      <c r="D55" s="734"/>
      <c r="E55" s="734"/>
      <c r="F55" s="734"/>
      <c r="G55" s="734"/>
      <c r="H55" s="734"/>
      <c r="I55" s="734"/>
      <c r="J55" s="734"/>
      <c r="K55" s="734"/>
      <c r="L55" s="734"/>
      <c r="M55" s="734"/>
      <c r="N55" s="734"/>
      <c r="O55" s="330"/>
      <c r="P55" s="735" t="s">
        <v>168</v>
      </c>
      <c r="Q55" s="735"/>
      <c r="R55" s="735"/>
      <c r="S55" s="735"/>
      <c r="T55" s="735"/>
      <c r="U55" s="735"/>
      <c r="V55" s="115"/>
      <c r="W55" s="115"/>
      <c r="X55" s="115"/>
      <c r="Y55" s="340"/>
    </row>
    <row r="56" spans="1:45" ht="22.5" customHeight="1">
      <c r="A56" s="748" t="s">
        <v>290</v>
      </c>
      <c r="B56" s="749"/>
      <c r="C56" s="749"/>
      <c r="D56" s="749"/>
      <c r="E56" s="749"/>
      <c r="F56" s="749"/>
      <c r="G56" s="749"/>
      <c r="H56" s="749"/>
      <c r="I56" s="749"/>
      <c r="J56" s="749"/>
      <c r="K56" s="749"/>
      <c r="L56" s="749"/>
      <c r="M56" s="749"/>
      <c r="N56" s="749"/>
      <c r="O56" s="749"/>
      <c r="P56" s="749"/>
      <c r="Q56" s="749"/>
      <c r="R56" s="749"/>
      <c r="S56" s="749"/>
      <c r="T56" s="749"/>
      <c r="U56" s="749"/>
      <c r="V56" s="749"/>
      <c r="W56" s="749"/>
      <c r="X56" s="749"/>
      <c r="Y56" s="750"/>
    </row>
    <row r="57" spans="1:45" s="2" customFormat="1" ht="23.1" customHeight="1">
      <c r="A57" s="751" t="s">
        <v>160</v>
      </c>
      <c r="B57" s="574"/>
      <c r="C57" s="752" t="s">
        <v>169</v>
      </c>
      <c r="D57" s="753"/>
      <c r="E57" s="753"/>
      <c r="F57" s="753"/>
      <c r="G57" s="753"/>
      <c r="H57" s="753"/>
      <c r="I57" s="753"/>
      <c r="J57" s="753"/>
      <c r="K57" s="754"/>
      <c r="L57" s="572" t="s">
        <v>170</v>
      </c>
      <c r="M57" s="573"/>
      <c r="N57" s="573"/>
      <c r="O57" s="573"/>
      <c r="P57" s="573"/>
      <c r="Q57" s="573"/>
      <c r="R57" s="573"/>
      <c r="S57" s="574"/>
      <c r="T57" s="572" t="s">
        <v>171</v>
      </c>
      <c r="U57" s="573"/>
      <c r="V57" s="573"/>
      <c r="W57" s="573"/>
      <c r="X57" s="573"/>
      <c r="Y57" s="755"/>
    </row>
    <row r="58" spans="1:45" s="5" customFormat="1" ht="24.75" customHeight="1">
      <c r="A58" s="736">
        <v>1</v>
      </c>
      <c r="B58" s="737"/>
      <c r="C58" s="738" t="s">
        <v>445</v>
      </c>
      <c r="D58" s="739"/>
      <c r="E58" s="739"/>
      <c r="F58" s="739"/>
      <c r="G58" s="739"/>
      <c r="H58" s="739"/>
      <c r="I58" s="739"/>
      <c r="J58" s="739"/>
      <c r="K58" s="740"/>
      <c r="L58" s="741" t="s">
        <v>447</v>
      </c>
      <c r="M58" s="742"/>
      <c r="N58" s="742"/>
      <c r="O58" s="742"/>
      <c r="P58" s="742"/>
      <c r="Q58" s="742"/>
      <c r="R58" s="742"/>
      <c r="S58" s="743"/>
      <c r="T58" s="741"/>
      <c r="U58" s="742"/>
      <c r="V58" s="742"/>
      <c r="W58" s="742"/>
      <c r="X58" s="742"/>
      <c r="Y58" s="744"/>
    </row>
    <row r="59" spans="1:45" s="5" customFormat="1" ht="24.75" customHeight="1">
      <c r="A59" s="736">
        <v>2</v>
      </c>
      <c r="B59" s="737" t="s">
        <v>172</v>
      </c>
      <c r="C59" s="738" t="s">
        <v>440</v>
      </c>
      <c r="D59" s="739"/>
      <c r="E59" s="739"/>
      <c r="F59" s="739"/>
      <c r="G59" s="739"/>
      <c r="H59" s="739"/>
      <c r="I59" s="739"/>
      <c r="J59" s="739"/>
      <c r="K59" s="740"/>
      <c r="L59" s="745" t="s">
        <v>441</v>
      </c>
      <c r="M59" s="746"/>
      <c r="N59" s="746"/>
      <c r="O59" s="746"/>
      <c r="P59" s="746"/>
      <c r="Q59" s="746"/>
      <c r="R59" s="746"/>
      <c r="S59" s="747"/>
      <c r="T59" s="741"/>
      <c r="U59" s="742"/>
      <c r="V59" s="742"/>
      <c r="W59" s="742"/>
      <c r="X59" s="742"/>
      <c r="Y59" s="744"/>
    </row>
    <row r="60" spans="1:45" s="5" customFormat="1" ht="24.75" customHeight="1">
      <c r="A60" s="736">
        <v>3</v>
      </c>
      <c r="B60" s="737" t="s">
        <v>173</v>
      </c>
      <c r="C60" s="738" t="s">
        <v>446</v>
      </c>
      <c r="D60" s="739"/>
      <c r="E60" s="739"/>
      <c r="F60" s="739"/>
      <c r="G60" s="739"/>
      <c r="H60" s="739"/>
      <c r="I60" s="739"/>
      <c r="J60" s="739"/>
      <c r="K60" s="740"/>
      <c r="L60" s="741" t="s">
        <v>448</v>
      </c>
      <c r="M60" s="742"/>
      <c r="N60" s="742"/>
      <c r="O60" s="742"/>
      <c r="P60" s="742"/>
      <c r="Q60" s="742"/>
      <c r="R60" s="742"/>
      <c r="S60" s="743"/>
      <c r="T60" s="741"/>
      <c r="U60" s="742"/>
      <c r="V60" s="742"/>
      <c r="W60" s="742"/>
      <c r="X60" s="742"/>
      <c r="Y60" s="744"/>
    </row>
    <row r="61" spans="1:45" s="5" customFormat="1" ht="24.75" customHeight="1">
      <c r="A61" s="736">
        <v>4</v>
      </c>
      <c r="B61" s="737" t="s">
        <v>173</v>
      </c>
      <c r="C61" s="738" t="s">
        <v>442</v>
      </c>
      <c r="D61" s="739"/>
      <c r="E61" s="739"/>
      <c r="F61" s="739"/>
      <c r="G61" s="739"/>
      <c r="H61" s="739"/>
      <c r="I61" s="739"/>
      <c r="J61" s="739"/>
      <c r="K61" s="740"/>
      <c r="L61" s="741" t="s">
        <v>449</v>
      </c>
      <c r="M61" s="742"/>
      <c r="N61" s="742"/>
      <c r="O61" s="742"/>
      <c r="P61" s="742"/>
      <c r="Q61" s="742"/>
      <c r="R61" s="742"/>
      <c r="S61" s="743"/>
      <c r="T61" s="741"/>
      <c r="U61" s="742"/>
      <c r="V61" s="742"/>
      <c r="W61" s="742"/>
      <c r="X61" s="742"/>
      <c r="Y61" s="744"/>
    </row>
    <row r="62" spans="1:45" s="5" customFormat="1" ht="20.25"/>
    <row r="63" spans="1:45" s="5" customFormat="1" ht="20.25"/>
    <row r="64" spans="1:45" s="5" customFormat="1" ht="20.25"/>
    <row r="65" s="5" customFormat="1" ht="20.25"/>
    <row r="66" s="5" customFormat="1" ht="20.25"/>
  </sheetData>
  <mergeCells count="241">
    <mergeCell ref="R45:U45"/>
    <mergeCell ref="R46:U46"/>
    <mergeCell ref="V43:Y43"/>
    <mergeCell ref="V44:Y44"/>
    <mergeCell ref="V45:Y45"/>
    <mergeCell ref="V46:Y46"/>
    <mergeCell ref="V23:Y23"/>
    <mergeCell ref="A24:U24"/>
    <mergeCell ref="V24:Y24"/>
    <mergeCell ref="A25:U25"/>
    <mergeCell ref="V25:Y25"/>
    <mergeCell ref="A23:O23"/>
    <mergeCell ref="P23:R23"/>
    <mergeCell ref="S23:U23"/>
    <mergeCell ref="X27:Y27"/>
    <mergeCell ref="A42:B42"/>
    <mergeCell ref="C42:I42"/>
    <mergeCell ref="J42:N42"/>
    <mergeCell ref="O42:Q42"/>
    <mergeCell ref="R42:U42"/>
    <mergeCell ref="V42:Y42"/>
    <mergeCell ref="V41:Y41"/>
    <mergeCell ref="A26:U26"/>
    <mergeCell ref="V26:W26"/>
    <mergeCell ref="A50:B50"/>
    <mergeCell ref="A27:U27"/>
    <mergeCell ref="A28:U28"/>
    <mergeCell ref="A44:B44"/>
    <mergeCell ref="A46:B46"/>
    <mergeCell ref="C43:I43"/>
    <mergeCell ref="C44:I44"/>
    <mergeCell ref="C45:I45"/>
    <mergeCell ref="C46:I46"/>
    <mergeCell ref="J43:N43"/>
    <mergeCell ref="J44:N44"/>
    <mergeCell ref="J45:N45"/>
    <mergeCell ref="J46:N46"/>
    <mergeCell ref="O43:Q43"/>
    <mergeCell ref="O44:Q44"/>
    <mergeCell ref="O45:Q45"/>
    <mergeCell ref="O46:Q46"/>
    <mergeCell ref="R43:U43"/>
    <mergeCell ref="C50:U50"/>
    <mergeCell ref="C41:I41"/>
    <mergeCell ref="J41:N41"/>
    <mergeCell ref="O41:Q41"/>
    <mergeCell ref="R41:U41"/>
    <mergeCell ref="R44:U44"/>
    <mergeCell ref="A51:B51"/>
    <mergeCell ref="V47:Y47"/>
    <mergeCell ref="A37:B37"/>
    <mergeCell ref="C37:I37"/>
    <mergeCell ref="J37:N37"/>
    <mergeCell ref="O37:Q37"/>
    <mergeCell ref="R37:U37"/>
    <mergeCell ref="V37:Y37"/>
    <mergeCell ref="A38:B38"/>
    <mergeCell ref="C38:I38"/>
    <mergeCell ref="J38:N38"/>
    <mergeCell ref="O38:Q38"/>
    <mergeCell ref="R38:U38"/>
    <mergeCell ref="V38:Y38"/>
    <mergeCell ref="V49:Y49"/>
    <mergeCell ref="A39:B39"/>
    <mergeCell ref="C39:I39"/>
    <mergeCell ref="J39:N39"/>
    <mergeCell ref="O39:Q39"/>
    <mergeCell ref="R39:U39"/>
    <mergeCell ref="V39:Y39"/>
    <mergeCell ref="A48:C48"/>
    <mergeCell ref="A43:B43"/>
    <mergeCell ref="A45:B45"/>
    <mergeCell ref="A5:L5"/>
    <mergeCell ref="M5:Y5"/>
    <mergeCell ref="A6:F6"/>
    <mergeCell ref="M6:R6"/>
    <mergeCell ref="I7:L7"/>
    <mergeCell ref="I8:L8"/>
    <mergeCell ref="U7:Y7"/>
    <mergeCell ref="U8:Y8"/>
    <mergeCell ref="A9:F9"/>
    <mergeCell ref="M9:R9"/>
    <mergeCell ref="I9:L9"/>
    <mergeCell ref="I6:L6"/>
    <mergeCell ref="G6:H6"/>
    <mergeCell ref="S18:U18"/>
    <mergeCell ref="S19:U19"/>
    <mergeCell ref="S20:U20"/>
    <mergeCell ref="S21:U21"/>
    <mergeCell ref="S22:U22"/>
    <mergeCell ref="A7:F7"/>
    <mergeCell ref="M7:R7"/>
    <mergeCell ref="A16:O16"/>
    <mergeCell ref="A8:F8"/>
    <mergeCell ref="M8:R8"/>
    <mergeCell ref="A15:Y15"/>
    <mergeCell ref="M10:R10"/>
    <mergeCell ref="U10:Y10"/>
    <mergeCell ref="A10:F10"/>
    <mergeCell ref="I10:L10"/>
    <mergeCell ref="A11:F11"/>
    <mergeCell ref="M11:R11"/>
    <mergeCell ref="U11:Y11"/>
    <mergeCell ref="A17:O17"/>
    <mergeCell ref="A18:O18"/>
    <mergeCell ref="A19:O19"/>
    <mergeCell ref="A20:O20"/>
    <mergeCell ref="S11:T11"/>
    <mergeCell ref="M12:R12"/>
    <mergeCell ref="C51:U51"/>
    <mergeCell ref="D48:Y48"/>
    <mergeCell ref="A49:B49"/>
    <mergeCell ref="M29:N29"/>
    <mergeCell ref="R2:T2"/>
    <mergeCell ref="U2:Y2"/>
    <mergeCell ref="R3:T3"/>
    <mergeCell ref="U3:Y3"/>
    <mergeCell ref="P4:Y4"/>
    <mergeCell ref="V19:Y19"/>
    <mergeCell ref="V20:Y20"/>
    <mergeCell ref="V21:Y21"/>
    <mergeCell ref="V22:Y22"/>
    <mergeCell ref="S17:U17"/>
    <mergeCell ref="P18:R18"/>
    <mergeCell ref="P19:R19"/>
    <mergeCell ref="V17:Y17"/>
    <mergeCell ref="U9:Y9"/>
    <mergeCell ref="P16:R16"/>
    <mergeCell ref="S16:U16"/>
    <mergeCell ref="V16:Y16"/>
    <mergeCell ref="V18:Y18"/>
    <mergeCell ref="P17:R17"/>
    <mergeCell ref="A41:B41"/>
    <mergeCell ref="A61:B61"/>
    <mergeCell ref="C61:K61"/>
    <mergeCell ref="L61:S61"/>
    <mergeCell ref="T61:Y61"/>
    <mergeCell ref="D52:F52"/>
    <mergeCell ref="A35:B35"/>
    <mergeCell ref="C35:I35"/>
    <mergeCell ref="J35:N35"/>
    <mergeCell ref="O35:Q35"/>
    <mergeCell ref="R35:U35"/>
    <mergeCell ref="V35:Y35"/>
    <mergeCell ref="A36:B36"/>
    <mergeCell ref="C36:I36"/>
    <mergeCell ref="J36:N36"/>
    <mergeCell ref="O36:Q36"/>
    <mergeCell ref="R36:U36"/>
    <mergeCell ref="V36:Y36"/>
    <mergeCell ref="A47:B47"/>
    <mergeCell ref="C47:I47"/>
    <mergeCell ref="J47:N47"/>
    <mergeCell ref="O47:Q47"/>
    <mergeCell ref="R47:U47"/>
    <mergeCell ref="V50:Y51"/>
    <mergeCell ref="C49:U49"/>
    <mergeCell ref="A53:C53"/>
    <mergeCell ref="D53:F53"/>
    <mergeCell ref="A54:N55"/>
    <mergeCell ref="P54:U54"/>
    <mergeCell ref="P55:U55"/>
    <mergeCell ref="A60:B60"/>
    <mergeCell ref="C60:K60"/>
    <mergeCell ref="L60:S60"/>
    <mergeCell ref="T60:Y60"/>
    <mergeCell ref="A59:B59"/>
    <mergeCell ref="C59:K59"/>
    <mergeCell ref="L59:S59"/>
    <mergeCell ref="T59:Y59"/>
    <mergeCell ref="A56:Y56"/>
    <mergeCell ref="A57:B57"/>
    <mergeCell ref="C57:K57"/>
    <mergeCell ref="L57:S57"/>
    <mergeCell ref="T57:Y57"/>
    <mergeCell ref="A58:B58"/>
    <mergeCell ref="C58:K58"/>
    <mergeCell ref="L58:S58"/>
    <mergeCell ref="T58:Y58"/>
    <mergeCell ref="P52:U53"/>
    <mergeCell ref="A52:C52"/>
    <mergeCell ref="V27:W27"/>
    <mergeCell ref="V28:W28"/>
    <mergeCell ref="X28:Y28"/>
    <mergeCell ref="A34:B34"/>
    <mergeCell ref="C34:I34"/>
    <mergeCell ref="J34:N34"/>
    <mergeCell ref="O34:Q34"/>
    <mergeCell ref="R34:U34"/>
    <mergeCell ref="V34:Y34"/>
    <mergeCell ref="V32:Y32"/>
    <mergeCell ref="A33:B33"/>
    <mergeCell ref="C33:I33"/>
    <mergeCell ref="J33:N33"/>
    <mergeCell ref="O33:Q33"/>
    <mergeCell ref="R33:U33"/>
    <mergeCell ref="V33:Y33"/>
    <mergeCell ref="F2:O3"/>
    <mergeCell ref="P2:Q3"/>
    <mergeCell ref="A40:B40"/>
    <mergeCell ref="C40:I40"/>
    <mergeCell ref="J40:N40"/>
    <mergeCell ref="O40:Q40"/>
    <mergeCell ref="R40:U40"/>
    <mergeCell ref="V40:Y40"/>
    <mergeCell ref="A21:O21"/>
    <mergeCell ref="A22:O22"/>
    <mergeCell ref="P20:R20"/>
    <mergeCell ref="P21:R21"/>
    <mergeCell ref="P22:R22"/>
    <mergeCell ref="A29:C29"/>
    <mergeCell ref="V29:Y29"/>
    <mergeCell ref="A30:E30"/>
    <mergeCell ref="V30:Y30"/>
    <mergeCell ref="A31:Y31"/>
    <mergeCell ref="A32:B32"/>
    <mergeCell ref="C32:I32"/>
    <mergeCell ref="J32:N32"/>
    <mergeCell ref="O32:Q32"/>
    <mergeCell ref="R32:U32"/>
    <mergeCell ref="X26:Y26"/>
    <mergeCell ref="M13:R13"/>
    <mergeCell ref="M14:R14"/>
    <mergeCell ref="S12:T12"/>
    <mergeCell ref="S13:T13"/>
    <mergeCell ref="S14:T14"/>
    <mergeCell ref="U12:Y12"/>
    <mergeCell ref="U13:Y13"/>
    <mergeCell ref="U14:Y14"/>
    <mergeCell ref="S6:T6"/>
    <mergeCell ref="U6:Y6"/>
    <mergeCell ref="I11:L11"/>
    <mergeCell ref="G7:H7"/>
    <mergeCell ref="G8:H8"/>
    <mergeCell ref="G9:H9"/>
    <mergeCell ref="G10:H10"/>
    <mergeCell ref="G11:H11"/>
    <mergeCell ref="S7:T7"/>
    <mergeCell ref="S8:T8"/>
    <mergeCell ref="S9:T9"/>
    <mergeCell ref="S10:T10"/>
  </mergeCells>
  <printOptions horizontalCentered="1" verticalCentered="1"/>
  <pageMargins left="0" right="0" top="0" bottom="0" header="0" footer="0"/>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1">
    <tabColor rgb="FF7030A0"/>
  </sheetPr>
  <dimension ref="A1:U75"/>
  <sheetViews>
    <sheetView rightToLeft="1" tabSelected="1" view="pageBreakPreview" topLeftCell="B1" zoomScaleNormal="100" zoomScaleSheetLayoutView="100" workbookViewId="0">
      <pane xSplit="6" ySplit="2" topLeftCell="H63" activePane="bottomRight" state="frozen"/>
      <selection activeCell="B1" sqref="B1"/>
      <selection pane="topRight" activeCell="G1" sqref="G1"/>
      <selection pane="bottomLeft" activeCell="B3" sqref="B3"/>
      <selection pane="bottomRight" activeCell="C67" sqref="C67:L67"/>
    </sheetView>
  </sheetViews>
  <sheetFormatPr defaultColWidth="9" defaultRowHeight="14.25"/>
  <cols>
    <col min="1" max="1" width="7.125" style="171" hidden="1" customWidth="1"/>
    <col min="2" max="2" width="4.75" style="171" customWidth="1"/>
    <col min="3" max="3" width="6.625" style="172" customWidth="1"/>
    <col min="4" max="4" width="4.625" style="172" customWidth="1"/>
    <col min="5" max="5" width="10.625" style="171" customWidth="1"/>
    <col min="6" max="6" width="30.625" style="171" customWidth="1"/>
    <col min="7" max="7" width="11" style="171" customWidth="1"/>
    <col min="8" max="8" width="29.75" style="173" customWidth="1"/>
    <col min="9" max="9" width="9.75" style="172" customWidth="1"/>
    <col min="10" max="10" width="10.25" style="172" customWidth="1"/>
    <col min="11" max="11" width="9.375" style="172" customWidth="1"/>
    <col min="12" max="12" width="10" style="172" customWidth="1"/>
    <col min="13" max="20" width="9" style="20"/>
    <col min="21" max="21" width="9" style="136" customWidth="1"/>
    <col min="22" max="16384" width="9" style="20"/>
  </cols>
  <sheetData>
    <row r="1" spans="1:21" ht="51" customHeight="1" thickBot="1">
      <c r="A1" s="134"/>
      <c r="B1" s="135"/>
      <c r="C1" s="934" t="s">
        <v>182</v>
      </c>
      <c r="D1" s="934"/>
      <c r="E1" s="934"/>
      <c r="F1" s="934"/>
      <c r="G1" s="134" t="str">
        <f>'فرم 1-1'!N1</f>
        <v>خبره</v>
      </c>
      <c r="H1" s="110" t="str">
        <f>IF('فرم 1-1'!Z9=1,"(فرم مدرک کارشناسی)",IF('فرم 1-1'!Z9=2,"(فرم مدرک کارشناسی ارشد)",IF('فرم 1-1'!Z9=3,"(فرم مدرک دکتری)","")))</f>
        <v>(فرم مدرک کارشناسی)</v>
      </c>
      <c r="I1" s="948" t="s">
        <v>82</v>
      </c>
      <c r="J1" s="948"/>
      <c r="K1" s="933" t="s">
        <v>81</v>
      </c>
      <c r="L1" s="933"/>
    </row>
    <row r="2" spans="1:21" ht="29.25" customHeight="1" thickBot="1">
      <c r="A2" s="344" t="s">
        <v>181</v>
      </c>
      <c r="B2" s="370"/>
      <c r="C2" s="365" t="s">
        <v>0</v>
      </c>
      <c r="D2" s="365" t="s">
        <v>74</v>
      </c>
      <c r="E2" s="949" t="s">
        <v>1</v>
      </c>
      <c r="F2" s="950"/>
      <c r="G2" s="951"/>
      <c r="H2" s="366" t="s">
        <v>2</v>
      </c>
      <c r="I2" s="367" t="s">
        <v>295</v>
      </c>
      <c r="J2" s="368" t="s">
        <v>294</v>
      </c>
      <c r="K2" s="367" t="s">
        <v>3</v>
      </c>
      <c r="L2" s="369" t="s">
        <v>4</v>
      </c>
    </row>
    <row r="3" spans="1:21" s="137" customFormat="1" ht="15.75" customHeight="1" thickBot="1">
      <c r="A3" s="33">
        <v>1001</v>
      </c>
      <c r="B3" s="29"/>
      <c r="C3" s="928">
        <v>1</v>
      </c>
      <c r="D3" s="923" t="s">
        <v>73</v>
      </c>
      <c r="E3" s="932" t="s">
        <v>5</v>
      </c>
      <c r="F3" s="932"/>
      <c r="G3" s="932"/>
      <c r="H3" s="33" t="s">
        <v>19</v>
      </c>
      <c r="I3" s="34">
        <f>IF('فرم 1-1'!$Z$9=1,VLOOKUP(A3,lisanse[],2,0),IF('فرم 1-1'!$Z$9=2,VLOOKUP(A3,arshad[],2,0),IF('فرم 1-1'!$Z$9=3,VLOOKUP(A3,dr[],2,0))))</f>
        <v>40</v>
      </c>
      <c r="J3" s="96" t="str">
        <f>'فرم 1-1'!S11</f>
        <v>o</v>
      </c>
      <c r="K3" s="940">
        <f>IF('فرم 1-1'!Z9=1,VLOOKUP(A3,lisanse[],3,0),IF('فرم 1-1'!Z9=2,VLOOKUP(A3,arshad[],3,0),IF('فرم 1-1'!Z9=3,VLOOKUP(A3,dr[],3,0))))</f>
        <v>80</v>
      </c>
      <c r="L3" s="935">
        <f>'فرم 1-1'!U11+'فرم 1-1'!N11+'فرم 1-1'!G11</f>
        <v>80</v>
      </c>
      <c r="U3" s="138"/>
    </row>
    <row r="4" spans="1:21" s="137" customFormat="1" ht="15.75" customHeight="1" thickBot="1">
      <c r="A4" s="33">
        <v>1002</v>
      </c>
      <c r="B4" s="29"/>
      <c r="C4" s="929"/>
      <c r="D4" s="924"/>
      <c r="E4" s="849"/>
      <c r="F4" s="849"/>
      <c r="G4" s="849"/>
      <c r="H4" s="33" t="s">
        <v>20</v>
      </c>
      <c r="I4" s="34">
        <f>IF('فرم 1-1'!$Z$9=1,VLOOKUP(A4,lisanse[],2,0),IF('فرم 1-1'!$Z$9=2,VLOOKUP(A4,arshad[],2,0),IF('فرم 1-1'!$Z$9=3,VLOOKUP(A4,dr[],2,0))))</f>
        <v>60</v>
      </c>
      <c r="J4" s="96" t="str">
        <f>'فرم 1-1'!M11</f>
        <v>o</v>
      </c>
      <c r="K4" s="941"/>
      <c r="L4" s="936"/>
      <c r="U4" s="138"/>
    </row>
    <row r="5" spans="1:21" s="137" customFormat="1" ht="15.75" customHeight="1" thickBot="1">
      <c r="A5" s="33">
        <v>1003</v>
      </c>
      <c r="B5" s="29"/>
      <c r="C5" s="930"/>
      <c r="D5" s="924"/>
      <c r="E5" s="883"/>
      <c r="F5" s="883"/>
      <c r="G5" s="883"/>
      <c r="H5" s="35" t="s">
        <v>56</v>
      </c>
      <c r="I5" s="70">
        <f>IF('فرم 1-1'!$Z$9=1,VLOOKUP(A5,lisanse[],2,0),IF('فرم 1-1'!$Z$9=2,VLOOKUP(A5,arshad[],2,0),IF('فرم 1-1'!$Z$9=3,VLOOKUP(A5,dr[],2,0))))</f>
        <v>80</v>
      </c>
      <c r="J5" s="97" t="str">
        <f>'فرم 1-1'!F11</f>
        <v>n</v>
      </c>
      <c r="K5" s="941"/>
      <c r="L5" s="936"/>
      <c r="U5" s="138"/>
    </row>
    <row r="6" spans="1:21" s="137" customFormat="1" ht="15.75" customHeight="1" thickBot="1">
      <c r="A6" s="33">
        <v>1004</v>
      </c>
      <c r="B6" s="29"/>
      <c r="C6" s="928">
        <f>C3+1</f>
        <v>2</v>
      </c>
      <c r="D6" s="924"/>
      <c r="E6" s="849" t="s">
        <v>6</v>
      </c>
      <c r="F6" s="849"/>
      <c r="G6" s="849"/>
      <c r="H6" s="28" t="s">
        <v>51</v>
      </c>
      <c r="I6" s="76">
        <f>IF('فرم 1-1'!$Z$9=1,VLOOKUP(A6,lisanse[],2,0),IF('فرم 1-1'!$Z$9=2,VLOOKUP(A6,arshad[],2,0),IF('فرم 1-1'!$Z$9=3,VLOOKUP(A6,dr[],2,0))))</f>
        <v>80</v>
      </c>
      <c r="J6" s="98" t="str">
        <f>'فرم 1-1'!E10</f>
        <v>o</v>
      </c>
      <c r="K6" s="942">
        <f>IF('فرم 1-1'!Z9=1,VLOOKUP(A6,lisanse[],3,0),IF('فرم 1-1'!Z9=2,VLOOKUP(A6,arshad[],3,0),IF('فرم 1-1'!Z9=3,VLOOKUP(A6,dr[],3,0))))</f>
        <v>80</v>
      </c>
      <c r="L6" s="944">
        <f>'فرم 1-1'!F10+'فرم 1-1'!L10</f>
        <v>70</v>
      </c>
      <c r="U6" s="138"/>
    </row>
    <row r="7" spans="1:21" s="137" customFormat="1" ht="15.75" customHeight="1" thickBot="1">
      <c r="A7" s="33">
        <v>1005</v>
      </c>
      <c r="B7" s="29"/>
      <c r="C7" s="930"/>
      <c r="D7" s="924"/>
      <c r="E7" s="849"/>
      <c r="F7" s="849"/>
      <c r="G7" s="849"/>
      <c r="H7" s="95" t="s">
        <v>52</v>
      </c>
      <c r="I7" s="77">
        <f>IF('فرم 1-1'!$Z$9=1,VLOOKUP(A7,lisanse[],2,0),IF('فرم 1-1'!$Z$9=2,VLOOKUP(A7,arshad[],2,0),IF('فرم 1-1'!$Z$9=3,VLOOKUP(A7,dr[],2,0))))</f>
        <v>70</v>
      </c>
      <c r="J7" s="97" t="str">
        <f>'فرم 1-1'!K10</f>
        <v>n</v>
      </c>
      <c r="K7" s="943"/>
      <c r="L7" s="945"/>
      <c r="U7" s="138"/>
    </row>
    <row r="8" spans="1:21" s="137" customFormat="1" ht="15.75" customHeight="1" thickBot="1">
      <c r="A8" s="33">
        <v>1006</v>
      </c>
      <c r="B8" s="29"/>
      <c r="C8" s="928">
        <v>3</v>
      </c>
      <c r="D8" s="924"/>
      <c r="E8" s="882" t="s">
        <v>7</v>
      </c>
      <c r="F8" s="882"/>
      <c r="G8" s="882"/>
      <c r="H8" s="30" t="s">
        <v>18</v>
      </c>
      <c r="I8" s="69">
        <f>IF('فرم 1-1'!$Z$9=1,VLOOKUP(A8,lisanse[],2,0),IF('فرم 1-1'!$Z$9=2,VLOOKUP(A8,arshad[],2,0),IF('فرم 1-1'!$Z$9=3,VLOOKUP(A8,dr[],2,0))))</f>
        <v>40</v>
      </c>
      <c r="J8" s="96" t="str">
        <f>'فرم 1-1'!V10</f>
        <v>o</v>
      </c>
      <c r="K8" s="931">
        <f>IF('فرم 1-1'!Z9=1,VLOOKUP(A8,lisanse[],3,0),IF('فرم 1-1'!Z9=2,VLOOKUP(A8,arshad[],3,0),IF('فرم 1-1'!Z9=3,VLOOKUP(A8,dr[],3,0))))</f>
        <v>40</v>
      </c>
      <c r="L8" s="937">
        <f>'فرم 1-1'!Q10+'فرم 1-1'!W10</f>
        <v>30</v>
      </c>
      <c r="U8" s="138"/>
    </row>
    <row r="9" spans="1:21" s="137" customFormat="1" ht="15.75" customHeight="1" thickBot="1">
      <c r="A9" s="33">
        <v>1007</v>
      </c>
      <c r="B9" s="29"/>
      <c r="C9" s="930"/>
      <c r="D9" s="924"/>
      <c r="E9" s="883"/>
      <c r="F9" s="883"/>
      <c r="G9" s="883"/>
      <c r="H9" s="35" t="s">
        <v>83</v>
      </c>
      <c r="I9" s="70">
        <f>IF('فرم 1-1'!$Z$9=1,VLOOKUP(A9,lisanse[],2,0),IF('فرم 1-1'!$Z$9=2,VLOOKUP(A9,arshad[],2,0),IF('فرم 1-1'!$Z$9=3,VLOOKUP(A9,dr[],2,0))))</f>
        <v>30</v>
      </c>
      <c r="J9" s="97" t="str">
        <f>'فرم 1-1'!P10</f>
        <v>n</v>
      </c>
      <c r="K9" s="931"/>
      <c r="L9" s="936"/>
      <c r="U9" s="138"/>
    </row>
    <row r="10" spans="1:21" s="139" customFormat="1" ht="16.5" customHeight="1" thickBot="1">
      <c r="A10" s="33">
        <v>1008</v>
      </c>
      <c r="B10" s="29"/>
      <c r="C10" s="928">
        <v>4</v>
      </c>
      <c r="D10" s="924"/>
      <c r="E10" s="849" t="s">
        <v>8</v>
      </c>
      <c r="F10" s="849"/>
      <c r="G10" s="849"/>
      <c r="H10" s="28" t="s">
        <v>10</v>
      </c>
      <c r="I10" s="76">
        <f>IF('فرم 1-1'!$Z$9=1,VLOOKUP(A10,lisanse[],2,0),IF('فرم 1-1'!$Z$9=2,VLOOKUP(A10,arshad[],2,0),IF('فرم 1-1'!$Z$9=3,VLOOKUP(A10,dr[],2,0))))</f>
        <v>2</v>
      </c>
      <c r="J10" s="372">
        <f>(('ورود اطلاعات پابه'!K33)+('ورود اطلاعات پابه'!L33/12)+('ورود اطلاعات پابه'!M33/365))</f>
        <v>0</v>
      </c>
      <c r="K10" s="946">
        <f>IF('فرم 1-1'!Z9=1,VLOOKUP(A10,lisanse[],3,0),IF('فرم 1-1'!Z9=2,VLOOKUP(A10,arshad[],3,0),IF('فرم 1-1'!Z9=3,VLOOKUP(A10,dr[],3,0))))</f>
        <v>140</v>
      </c>
      <c r="L10" s="938">
        <f>IFERROR(IF(((I10*J10)+(I11*J11)+(I12*J12)+(I13*J13))&gt;K10,K10,((I10*J10)+(I11*J11)+(I12*J12)+(I13*J13))),0)</f>
        <v>0</v>
      </c>
      <c r="U10" s="140"/>
    </row>
    <row r="11" spans="1:21" s="139" customFormat="1" ht="16.5" customHeight="1" thickBot="1">
      <c r="A11" s="33">
        <v>1009</v>
      </c>
      <c r="B11" s="29"/>
      <c r="C11" s="929"/>
      <c r="D11" s="924"/>
      <c r="E11" s="849"/>
      <c r="F11" s="849"/>
      <c r="G11" s="849"/>
      <c r="H11" s="33" t="s">
        <v>11</v>
      </c>
      <c r="I11" s="34">
        <f>IF('فرم 1-1'!$Z$9=1,VLOOKUP(A11,lisanse[],2,0),IF('فرم 1-1'!$Z$9=2,VLOOKUP(A11,arshad[],2,0),IF('فرم 1-1'!$Z$9=3,VLOOKUP(A11,dr[],2,0))))</f>
        <v>3</v>
      </c>
      <c r="J11" s="372">
        <f>(('ورود اطلاعات پابه'!K34)+('ورود اطلاعات پابه'!L34/12)+('ورود اطلاعات پابه'!M34/365))</f>
        <v>0</v>
      </c>
      <c r="K11" s="931"/>
      <c r="L11" s="927"/>
      <c r="U11" s="140"/>
    </row>
    <row r="12" spans="1:21" s="139" customFormat="1" ht="16.5" customHeight="1" thickBot="1">
      <c r="A12" s="33">
        <v>1010</v>
      </c>
      <c r="B12" s="29"/>
      <c r="C12" s="929"/>
      <c r="D12" s="924"/>
      <c r="E12" s="849"/>
      <c r="F12" s="849"/>
      <c r="G12" s="849"/>
      <c r="H12" s="33" t="s">
        <v>12</v>
      </c>
      <c r="I12" s="34">
        <f>IF('فرم 1-1'!$Z$9=1,VLOOKUP(A12,lisanse[],2,0),IF('فرم 1-1'!$Z$9=2,VLOOKUP(A12,arshad[],2,0),IF('فرم 1-1'!$Z$9=3,VLOOKUP(A12,dr[],2,0))))</f>
        <v>5</v>
      </c>
      <c r="J12" s="372">
        <f>(('ورود اطلاعات پابه'!K35)+('ورود اطلاعات پابه'!L35/12)+('ورود اطلاعات پابه'!M35/365))</f>
        <v>0</v>
      </c>
      <c r="K12" s="931"/>
      <c r="L12" s="927"/>
      <c r="U12" s="140"/>
    </row>
    <row r="13" spans="1:21" s="139" customFormat="1" ht="16.5" customHeight="1" thickBot="1">
      <c r="A13" s="33">
        <v>1011</v>
      </c>
      <c r="B13" s="29"/>
      <c r="C13" s="930"/>
      <c r="D13" s="924"/>
      <c r="E13" s="849"/>
      <c r="F13" s="849"/>
      <c r="G13" s="849"/>
      <c r="H13" s="95" t="s">
        <v>13</v>
      </c>
      <c r="I13" s="77">
        <f>IF('فرم 1-1'!$Z$9=1,VLOOKUP(A13,lisanse[],2,0),IF('فرم 1-1'!$Z$9=2,VLOOKUP(A13,arshad[],2,0),IF('فرم 1-1'!$Z$9=3,VLOOKUP(A13,dr[],2,0))))</f>
        <v>7</v>
      </c>
      <c r="J13" s="373">
        <f>(('ورود اطلاعات پابه'!K36)+('ورود اطلاعات پابه'!L36/12)+('ورود اطلاعات پابه'!M36/365))</f>
        <v>0</v>
      </c>
      <c r="K13" s="947"/>
      <c r="L13" s="939"/>
      <c r="U13" s="140"/>
    </row>
    <row r="14" spans="1:21" s="139" customFormat="1" ht="17.25" customHeight="1" thickBot="1">
      <c r="A14" s="33">
        <v>1012</v>
      </c>
      <c r="B14" s="29"/>
      <c r="C14" s="928">
        <v>5</v>
      </c>
      <c r="D14" s="924"/>
      <c r="E14" s="882" t="s">
        <v>57</v>
      </c>
      <c r="F14" s="882"/>
      <c r="G14" s="882"/>
      <c r="H14" s="30" t="s">
        <v>14</v>
      </c>
      <c r="I14" s="69">
        <f>IF('فرم 1-1'!$Z$9=1,VLOOKUP(A14,lisanse[],2,0),IF('فرم 1-1'!$Z$9=2,VLOOKUP(A14,arshad[],2,0),IF('فرم 1-1'!$Z$9=3,VLOOKUP(A14,dr[],2,0))))</f>
        <v>2</v>
      </c>
      <c r="J14" s="80"/>
      <c r="K14" s="931">
        <f>IF('فرم 1-1'!Z9=1,VLOOKUP(A14,lisanse[],3,0),IF('فرم 1-1'!Z9=2,VLOOKUP(A14,arshad[],3,0),IF('فرم 1-1'!Z9=3,VLOOKUP(A14,dr[],3,0))))</f>
        <v>180</v>
      </c>
      <c r="L14" s="927">
        <f>'فرم 1-1'!M47</f>
        <v>71.162100456621005</v>
      </c>
      <c r="U14" s="140"/>
    </row>
    <row r="15" spans="1:21" s="137" customFormat="1" ht="17.25" customHeight="1" thickBot="1">
      <c r="A15" s="33">
        <v>1013</v>
      </c>
      <c r="B15" s="29"/>
      <c r="C15" s="929"/>
      <c r="D15" s="924"/>
      <c r="E15" s="849"/>
      <c r="F15" s="849"/>
      <c r="G15" s="849"/>
      <c r="H15" s="33" t="s">
        <v>15</v>
      </c>
      <c r="I15" s="34">
        <f>IF('فرم 1-1'!$Z$9=1,VLOOKUP(A15,lisanse[],2,0),IF('فرم 1-1'!$Z$9=2,VLOOKUP(A15,arshad[],2,0),IF('فرم 1-1'!$Z$9=3,VLOOKUP(A15,dr[],2,0))))</f>
        <v>4</v>
      </c>
      <c r="J15" s="80"/>
      <c r="K15" s="931"/>
      <c r="L15" s="927"/>
      <c r="U15" s="138"/>
    </row>
    <row r="16" spans="1:21" s="137" customFormat="1" ht="17.25" customHeight="1" thickBot="1">
      <c r="A16" s="33">
        <v>1014</v>
      </c>
      <c r="B16" s="29"/>
      <c r="C16" s="929"/>
      <c r="D16" s="924"/>
      <c r="E16" s="849"/>
      <c r="F16" s="849"/>
      <c r="G16" s="849"/>
      <c r="H16" s="33" t="s">
        <v>50</v>
      </c>
      <c r="I16" s="34">
        <f>IF('فرم 1-1'!$Z$9=1,VLOOKUP(A16,lisanse[],2,0),IF('فرم 1-1'!$Z$9=2,VLOOKUP(A16,arshad[],2,0),IF('فرم 1-1'!$Z$9=3,VLOOKUP(A16,dr[],2,0))))</f>
        <v>6</v>
      </c>
      <c r="J16" s="80"/>
      <c r="K16" s="931"/>
      <c r="L16" s="927"/>
      <c r="N16" s="141"/>
      <c r="U16" s="138"/>
    </row>
    <row r="17" spans="1:21" s="137" customFormat="1" ht="17.25" customHeight="1" thickBot="1">
      <c r="A17" s="33">
        <v>1015</v>
      </c>
      <c r="B17" s="29"/>
      <c r="C17" s="929"/>
      <c r="D17" s="924"/>
      <c r="E17" s="849"/>
      <c r="F17" s="849"/>
      <c r="G17" s="849"/>
      <c r="H17" s="33" t="s">
        <v>16</v>
      </c>
      <c r="I17" s="34">
        <f>IF('فرم 1-1'!$Z$9=1,VLOOKUP(A17,lisanse[],2,0),IF('فرم 1-1'!$Z$9=2,VLOOKUP(A17,arshad[],2,0),IF('فرم 1-1'!$Z$9=3,VLOOKUP(A17,dr[],2,0))))</f>
        <v>8</v>
      </c>
      <c r="J17" s="81"/>
      <c r="K17" s="931"/>
      <c r="L17" s="927"/>
      <c r="U17" s="138"/>
    </row>
    <row r="18" spans="1:21" s="137" customFormat="1" ht="17.25" customHeight="1" thickBot="1">
      <c r="A18" s="33">
        <v>1016</v>
      </c>
      <c r="B18" s="29"/>
      <c r="C18" s="930"/>
      <c r="D18" s="924"/>
      <c r="E18" s="883"/>
      <c r="F18" s="883"/>
      <c r="G18" s="883"/>
      <c r="H18" s="35" t="s">
        <v>17</v>
      </c>
      <c r="I18" s="70">
        <f>IF('فرم 1-1'!$Z$9=1,VLOOKUP(A18,lisanse[],2,0),IF('فرم 1-1'!$Z$9=2,VLOOKUP(A18,arshad[],2,0),IF('فرم 1-1'!$Z$9=3,VLOOKUP(A18,dr[],2,0))))</f>
        <v>10</v>
      </c>
      <c r="J18" s="82"/>
      <c r="K18" s="931"/>
      <c r="L18" s="927"/>
      <c r="U18" s="138"/>
    </row>
    <row r="19" spans="1:21" s="137" customFormat="1" ht="33.75" customHeight="1" thickBot="1">
      <c r="A19" s="33">
        <v>1017</v>
      </c>
      <c r="B19" s="29"/>
      <c r="C19" s="107">
        <v>6</v>
      </c>
      <c r="D19" s="924"/>
      <c r="E19" s="849" t="s">
        <v>58</v>
      </c>
      <c r="F19" s="849"/>
      <c r="G19" s="849"/>
      <c r="H19" s="93" t="s">
        <v>21</v>
      </c>
      <c r="I19" s="71">
        <f>IF('فرم 1-1'!$Z$9=1,VLOOKUP(A19,lisanse[],2,0),IF('فرم 1-1'!$Z$9=2,VLOOKUP(A19,arshad[],2,0),IF('فرم 1-1'!$Z$9=3,VLOOKUP(A19,dr[],2,0))))</f>
        <v>30</v>
      </c>
      <c r="J19" s="102" t="str">
        <f>IF(L19&gt;0,"n","o")</f>
        <v>n</v>
      </c>
      <c r="K19" s="72">
        <f>IF('فرم 1-1'!Z9=1,VLOOKUP(A19,lisanse[],3,0),IF('فرم 1-1'!Z9=2,VLOOKUP(A19,arshad[],3,0),IF('فرم 1-1'!Z9=3,VLOOKUP(A19,dr[],3,0))))</f>
        <v>90</v>
      </c>
      <c r="L19" s="99">
        <f>'فرم 1-1'!I53+'فرم 1-1'!I54+'فرم 1-1'!I55</f>
        <v>90</v>
      </c>
      <c r="U19" s="138"/>
    </row>
    <row r="20" spans="1:21" s="137" customFormat="1" ht="17.25" customHeight="1" thickBot="1">
      <c r="A20" s="33">
        <v>1018</v>
      </c>
      <c r="B20" s="29"/>
      <c r="C20" s="347">
        <v>7</v>
      </c>
      <c r="D20" s="925"/>
      <c r="E20" s="848" t="s">
        <v>22</v>
      </c>
      <c r="F20" s="849"/>
      <c r="G20" s="849"/>
      <c r="H20" s="93" t="s">
        <v>24</v>
      </c>
      <c r="I20" s="71">
        <f>IF('فرم 1-1'!$Z$9=1,VLOOKUP(A20,lisanse[],2,0),IF('فرم 1-1'!$Z$9=2,VLOOKUP(A20,arshad[],2,0),IF('فرم 1-1'!$Z$9=3,VLOOKUP(A20,dr[],2,0))))</f>
        <v>30</v>
      </c>
      <c r="J20" s="100">
        <f>'فرم 1-1'!S47</f>
        <v>528</v>
      </c>
      <c r="K20" s="72">
        <f>IF('فرم 1-1'!Z9=1,VLOOKUP(A20,lisanse[],3,0),IF('فرم 1-1'!Z9=2,VLOOKUP(A20,arshad[],3,0),IF('فرم 1-1'!Z9=3,VLOOKUP(A20,dr[],3,0))))</f>
        <v>150</v>
      </c>
      <c r="L20" s="73">
        <f>'فرم 1-1'!V47</f>
        <v>150</v>
      </c>
      <c r="U20" s="138"/>
    </row>
    <row r="21" spans="1:21" s="137" customFormat="1" ht="16.5" customHeight="1" thickBot="1">
      <c r="A21" s="33">
        <v>1020</v>
      </c>
      <c r="B21" s="29"/>
      <c r="C21" s="921">
        <v>8</v>
      </c>
      <c r="D21" s="924"/>
      <c r="E21" s="882" t="s">
        <v>32</v>
      </c>
      <c r="F21" s="882"/>
      <c r="G21" s="882"/>
      <c r="H21" s="30" t="s">
        <v>25</v>
      </c>
      <c r="I21" s="69">
        <f>IF('فرم 1-1'!$Z$9=1,VLOOKUP(A21,lisanse[],2,0),IF('فرم 1-1'!$Z$9=2,VLOOKUP(A21,arshad[],2,0),IF('فرم 1-1'!$Z$9=3,VLOOKUP(A21,dr[],2,0))))</f>
        <v>4</v>
      </c>
      <c r="J21" s="96" t="str">
        <f>IF('ورود اطلاعات پابه'!K4="دارد","n","o")</f>
        <v>n</v>
      </c>
      <c r="K21" s="839">
        <f>IF('فرم 1-1'!Z9=1,VLOOKUP(A21,lisanse[],3,0),IF('فرم 1-1'!Z9=2,VLOOKUP(A21,arshad[],3,0),IF('فرم 1-1'!Z9=3,VLOOKUP(A21,dr[],3,0))))</f>
        <v>100</v>
      </c>
      <c r="L21" s="846">
        <f>'فرم 2-1'!V24</f>
        <v>100</v>
      </c>
      <c r="U21" s="138"/>
    </row>
    <row r="22" spans="1:21" s="137" customFormat="1" ht="16.5" customHeight="1" thickBot="1">
      <c r="A22" s="33">
        <v>1021</v>
      </c>
      <c r="B22" s="29"/>
      <c r="C22" s="903"/>
      <c r="D22" s="924"/>
      <c r="E22" s="849"/>
      <c r="F22" s="849"/>
      <c r="G22" s="849"/>
      <c r="H22" s="33" t="s">
        <v>26</v>
      </c>
      <c r="I22" s="34">
        <f>IF('فرم 1-1'!$Z$9=1,VLOOKUP(A22,lisanse[],2,0),IF('فرم 1-1'!$Z$9=2,VLOOKUP(A22,arshad[],2,0),IF('فرم 1-1'!$Z$9=3,VLOOKUP(A22,dr[],2,0))))</f>
        <v>6</v>
      </c>
      <c r="J22" s="96" t="str">
        <f>IF('ورود اطلاعات پابه'!K5="دارد","n","o")</f>
        <v>n</v>
      </c>
      <c r="K22" s="839"/>
      <c r="L22" s="846"/>
      <c r="U22" s="138"/>
    </row>
    <row r="23" spans="1:21" s="137" customFormat="1" ht="16.5" customHeight="1" thickBot="1">
      <c r="A23" s="33">
        <v>1022</v>
      </c>
      <c r="B23" s="29"/>
      <c r="C23" s="903"/>
      <c r="D23" s="924"/>
      <c r="E23" s="849"/>
      <c r="F23" s="849"/>
      <c r="G23" s="849"/>
      <c r="H23" s="37" t="s">
        <v>27</v>
      </c>
      <c r="I23" s="34">
        <f>IF('فرم 1-1'!$Z$9=1,VLOOKUP(A23,lisanse[],2,0),IF('فرم 1-1'!$Z$9=2,VLOOKUP(A23,arshad[],2,0),IF('فرم 1-1'!$Z$9=3,VLOOKUP(A23,dr[],2,0))))</f>
        <v>20</v>
      </c>
      <c r="J23" s="96" t="str">
        <f>IF('ورود اطلاعات پابه'!K6="دارد","n","o")</f>
        <v>n</v>
      </c>
      <c r="K23" s="839"/>
      <c r="L23" s="846"/>
      <c r="U23" s="138"/>
    </row>
    <row r="24" spans="1:21" s="137" customFormat="1" ht="16.5" customHeight="1" thickBot="1">
      <c r="A24" s="33">
        <v>1023</v>
      </c>
      <c r="B24" s="29"/>
      <c r="C24" s="903"/>
      <c r="D24" s="924"/>
      <c r="E24" s="849"/>
      <c r="F24" s="849"/>
      <c r="G24" s="849"/>
      <c r="H24" s="37" t="s">
        <v>28</v>
      </c>
      <c r="I24" s="34">
        <f>IF('فرم 1-1'!$Z$9=1,VLOOKUP(A24,lisanse[],2,0),IF('فرم 1-1'!$Z$9=2,VLOOKUP(A24,arshad[],2,0),IF('فرم 1-1'!$Z$9=3,VLOOKUP(A24,dr[],2,0))))</f>
        <v>20</v>
      </c>
      <c r="J24" s="96" t="str">
        <f>IF('ورود اطلاعات پابه'!K7="دارد","n","o")</f>
        <v>n</v>
      </c>
      <c r="K24" s="839"/>
      <c r="L24" s="846"/>
      <c r="U24" s="138"/>
    </row>
    <row r="25" spans="1:21" s="137" customFormat="1" ht="16.5" customHeight="1" thickBot="1">
      <c r="A25" s="33">
        <v>1024</v>
      </c>
      <c r="B25" s="29"/>
      <c r="C25" s="903"/>
      <c r="D25" s="924"/>
      <c r="E25" s="849"/>
      <c r="F25" s="849"/>
      <c r="G25" s="849"/>
      <c r="H25" s="33" t="s">
        <v>29</v>
      </c>
      <c r="I25" s="34">
        <f>IF('فرم 1-1'!$Z$9=1,VLOOKUP(A25,lisanse[],2,0),IF('فرم 1-1'!$Z$9=2,VLOOKUP(A25,arshad[],2,0),IF('فرم 1-1'!$Z$9=3,VLOOKUP(A25,dr[],2,0))))</f>
        <v>20</v>
      </c>
      <c r="J25" s="96" t="str">
        <f>IF('ورود اطلاعات پابه'!K8="دارد","n","o")</f>
        <v>n</v>
      </c>
      <c r="K25" s="839"/>
      <c r="L25" s="846"/>
      <c r="U25" s="138"/>
    </row>
    <row r="26" spans="1:21" s="137" customFormat="1" ht="16.5" customHeight="1" thickBot="1">
      <c r="A26" s="33">
        <v>1025</v>
      </c>
      <c r="B26" s="29"/>
      <c r="C26" s="903"/>
      <c r="D26" s="924"/>
      <c r="E26" s="849"/>
      <c r="F26" s="849"/>
      <c r="G26" s="849"/>
      <c r="H26" s="33" t="s">
        <v>30</v>
      </c>
      <c r="I26" s="34">
        <f>IF('فرم 1-1'!$Z$9=1,VLOOKUP(A26,lisanse[],2,0),IF('فرم 1-1'!$Z$9=2,VLOOKUP(A26,arshad[],2,0),IF('فرم 1-1'!$Z$9=3,VLOOKUP(A26,dr[],2,0))))</f>
        <v>20</v>
      </c>
      <c r="J26" s="96" t="str">
        <f>IF('ورود اطلاعات پابه'!K9="دارد","n","o")</f>
        <v>n</v>
      </c>
      <c r="K26" s="839"/>
      <c r="L26" s="846"/>
      <c r="U26" s="138"/>
    </row>
    <row r="27" spans="1:21" s="137" customFormat="1" ht="16.5" customHeight="1" thickBot="1">
      <c r="A27" s="33">
        <v>1026</v>
      </c>
      <c r="B27" s="29"/>
      <c r="C27" s="903"/>
      <c r="D27" s="924"/>
      <c r="E27" s="883"/>
      <c r="F27" s="883"/>
      <c r="G27" s="883"/>
      <c r="H27" s="35" t="s">
        <v>31</v>
      </c>
      <c r="I27" s="70">
        <f>IF('فرم 1-1'!$Z$9=1,VLOOKUP(A27,lisanse[],2,0),IF('فرم 1-1'!$Z$9=2,VLOOKUP(A27,arshad[],2,0),IF('فرم 1-1'!$Z$9=3,VLOOKUP(A27,dr[],2,0))))</f>
        <v>10</v>
      </c>
      <c r="J27" s="101" t="str">
        <f>IF('ورود اطلاعات پابه'!K10="دارد","n","o")</f>
        <v>n</v>
      </c>
      <c r="K27" s="839"/>
      <c r="L27" s="846"/>
      <c r="U27" s="138"/>
    </row>
    <row r="28" spans="1:21" s="137" customFormat="1" ht="16.5" customHeight="1" thickBot="1">
      <c r="A28" s="33">
        <v>1027</v>
      </c>
      <c r="B28" s="29"/>
      <c r="C28" s="922"/>
      <c r="D28" s="925"/>
      <c r="E28" s="848" t="s">
        <v>33</v>
      </c>
      <c r="F28" s="849"/>
      <c r="G28" s="849"/>
      <c r="H28" s="93" t="s">
        <v>34</v>
      </c>
      <c r="I28" s="71">
        <f>IF('فرم 1-1'!$Z$9=1,VLOOKUP(A28,lisanse[],2,0),IF('فرم 1-1'!$Z$9=2,VLOOKUP(A28,arshad[],2,0),IF('فرم 1-1'!$Z$9=3,VLOOKUP(A28,dr[],2,0))))</f>
        <v>30</v>
      </c>
      <c r="J28" s="102" t="str">
        <f>IFERROR(IF('ورود اطلاعات پابه'!K11="تایید","n",IF('ورود اطلاعات پابه'!K12="تایید","n","o")),"")</f>
        <v>o</v>
      </c>
      <c r="K28" s="74">
        <v>30</v>
      </c>
      <c r="L28" s="75">
        <f>IFERROR(IF('ورود اطلاعات پابه'!K11="تایید",30,IF('ورود اطلاعات پابه'!K12="تایید",30,0)),"")</f>
        <v>0</v>
      </c>
      <c r="U28" s="138"/>
    </row>
    <row r="29" spans="1:21" s="137" customFormat="1" ht="16.5" customHeight="1" thickBot="1">
      <c r="A29" s="33">
        <v>1028</v>
      </c>
      <c r="B29" s="29"/>
      <c r="C29" s="921">
        <v>9</v>
      </c>
      <c r="D29" s="924"/>
      <c r="E29" s="882" t="s">
        <v>35</v>
      </c>
      <c r="F29" s="882"/>
      <c r="G29" s="882"/>
      <c r="H29" s="69" t="s">
        <v>59</v>
      </c>
      <c r="I29" s="69">
        <f>IF('فرم 1-1'!$Z$9=1,VLOOKUP(A29,lisanse[],2,0),IF('فرم 1-1'!$Z$9=2,VLOOKUP(A29,arshad[],2,0),IF('فرم 1-1'!$Z$9=3,VLOOKUP(A29,dr[],2,0))))</f>
        <v>30</v>
      </c>
      <c r="J29" s="104" t="str">
        <f>'فرم 1-1'!D49</f>
        <v>n</v>
      </c>
      <c r="K29" s="839">
        <v>70</v>
      </c>
      <c r="L29" s="846">
        <f>'فرم 1-1'!E49+'فرم 1-1'!L49+'فرم 1-1'!Q49</f>
        <v>30</v>
      </c>
      <c r="U29" s="138"/>
    </row>
    <row r="30" spans="1:21" s="137" customFormat="1" ht="16.5" customHeight="1" thickBot="1">
      <c r="A30" s="33">
        <v>1029</v>
      </c>
      <c r="B30" s="29"/>
      <c r="C30" s="903"/>
      <c r="D30" s="924"/>
      <c r="E30" s="849"/>
      <c r="F30" s="849"/>
      <c r="G30" s="849"/>
      <c r="H30" s="33" t="s">
        <v>60</v>
      </c>
      <c r="I30" s="34">
        <f>IF('فرم 1-1'!$Z$9=1,VLOOKUP(A30,lisanse[],2,0),IF('فرم 1-1'!$Z$9=2,VLOOKUP(A30,arshad[],2,0),IF('فرم 1-1'!$Z$9=3,VLOOKUP(A30,dr[],2,0))))</f>
        <v>50</v>
      </c>
      <c r="J30" s="103" t="str">
        <f>'فرم 1-1'!K49</f>
        <v>o</v>
      </c>
      <c r="K30" s="839"/>
      <c r="L30" s="846"/>
      <c r="U30" s="138"/>
    </row>
    <row r="31" spans="1:21" s="137" customFormat="1" ht="16.5" customHeight="1" thickBot="1">
      <c r="A31" s="33">
        <v>1030</v>
      </c>
      <c r="B31" s="29"/>
      <c r="C31" s="922"/>
      <c r="D31" s="924"/>
      <c r="E31" s="883"/>
      <c r="F31" s="883"/>
      <c r="G31" s="883"/>
      <c r="H31" s="35" t="s">
        <v>61</v>
      </c>
      <c r="I31" s="70">
        <f>IF('فرم 1-1'!$Z$9=1,VLOOKUP(A31,lisanse[],2,0),IF('فرم 1-1'!$Z$9=2,VLOOKUP(A31,arshad[],2,0),IF('فرم 1-1'!$Z$9=3,VLOOKUP(A31,dr[],2,0))))</f>
        <v>70</v>
      </c>
      <c r="J31" s="105" t="str">
        <f>'فرم 1-1'!P49</f>
        <v>o</v>
      </c>
      <c r="K31" s="839"/>
      <c r="L31" s="846"/>
      <c r="U31" s="138"/>
    </row>
    <row r="32" spans="1:21" s="142" customFormat="1" ht="20.100000000000001" customHeight="1" thickBot="1">
      <c r="A32" s="33">
        <v>1031</v>
      </c>
      <c r="B32" s="29"/>
      <c r="C32" s="108">
        <v>10</v>
      </c>
      <c r="D32" s="925"/>
      <c r="E32" s="848" t="s">
        <v>39</v>
      </c>
      <c r="F32" s="849"/>
      <c r="G32" s="849"/>
      <c r="H32" s="93" t="s">
        <v>40</v>
      </c>
      <c r="I32" s="71">
        <f>IF('فرم 1-1'!$Z$9=1,VLOOKUP(A32,lisanse[],2,0),IF('فرم 1-1'!$Z$9=2,VLOOKUP(A32,arshad[],2,0),IF('فرم 1-1'!$Z$9=3,VLOOKUP(A32,dr[],2,0))))</f>
        <v>50</v>
      </c>
      <c r="J32" s="341">
        <f>COUNT('ورود اطلاعات پابه'!E49:E56)</f>
        <v>0</v>
      </c>
      <c r="K32" s="74">
        <v>250</v>
      </c>
      <c r="L32" s="75">
        <f>IFERROR(IF(('ورود اطلاعات پابه'!E49+'ورود اطلاعات پابه'!E50+'ورود اطلاعات پابه'!E51+'ورود اطلاعات پابه'!E52+'ورود اطلاعات پابه'!E53+'ورود اطلاعات پابه'!E54+'ورود اطلاعات پابه'!E55+'ورود اطلاعات پابه'!E56)&gt;250,250,'ورود اطلاعات پابه'!E49+'ورود اطلاعات پابه'!E50+'ورود اطلاعات پابه'!E51+'ورود اطلاعات پابه'!E52+'ورود اطلاعات پابه'!E53+'ورود اطلاعات پابه'!E54+'ورود اطلاعات پابه'!E55+'ورود اطلاعات پابه'!E56),0)</f>
        <v>0</v>
      </c>
      <c r="U32" s="143"/>
    </row>
    <row r="33" spans="1:21" s="142" customFormat="1" ht="21.75" thickBot="1">
      <c r="A33" s="33">
        <v>1032</v>
      </c>
      <c r="B33" s="29"/>
      <c r="C33" s="108">
        <v>11</v>
      </c>
      <c r="D33" s="925"/>
      <c r="E33" s="848" t="s">
        <v>41</v>
      </c>
      <c r="F33" s="849"/>
      <c r="G33" s="849"/>
      <c r="H33" s="93" t="s">
        <v>42</v>
      </c>
      <c r="I33" s="71">
        <f>IF('فرم 1-1'!$Z$9=1,VLOOKUP(A33,lisanse[],2,0),IF('فرم 1-1'!$Z$9=2,VLOOKUP(A33,arshad[],2,0),IF('فرم 1-1'!$Z$9=3,VLOOKUP(A33,dr[],2,0))))</f>
        <v>100</v>
      </c>
      <c r="J33" s="297">
        <f>COUNT('ورود اطلاعات پابه'!E44:E48)</f>
        <v>0</v>
      </c>
      <c r="K33" s="74">
        <v>100</v>
      </c>
      <c r="L33" s="75">
        <f>IFERROR(IF(('ورود اطلاعات پابه'!E44+'ورود اطلاعات پابه'!E45+'ورود اطلاعات پابه'!E46+'ورود اطلاعات پابه'!E47+'ورود اطلاعات پابه'!E48)&gt;100,100,'ورود اطلاعات پابه'!E44+'ورود اطلاعات پابه'!E45+'ورود اطلاعات پابه'!E46+'ورود اطلاعات پابه'!E47+'ورود اطلاعات پابه'!E48),0)</f>
        <v>0</v>
      </c>
      <c r="U33" s="143"/>
    </row>
    <row r="34" spans="1:21" s="142" customFormat="1" ht="35.25" thickBot="1">
      <c r="A34" s="33">
        <v>1033</v>
      </c>
      <c r="B34" s="29"/>
      <c r="C34" s="108">
        <v>12</v>
      </c>
      <c r="D34" s="925"/>
      <c r="E34" s="848" t="s">
        <v>43</v>
      </c>
      <c r="F34" s="849"/>
      <c r="G34" s="849"/>
      <c r="H34" s="38" t="s">
        <v>54</v>
      </c>
      <c r="I34" s="71">
        <f>IF('فرم 1-1'!$Z$9=1,VLOOKUP(A34,lisanse[],2,0),IF('فرم 1-1'!$Z$9=2,VLOOKUP(A34,arshad[],2,0),IF('فرم 1-1'!$Z$9=3,VLOOKUP(A34,dr[],2,0))))</f>
        <v>30</v>
      </c>
      <c r="J34" s="297">
        <f>COUNT('ورود اطلاعات پابه'!E28:E35)</f>
        <v>5</v>
      </c>
      <c r="K34" s="74">
        <v>120</v>
      </c>
      <c r="L34" s="75">
        <f>IFERROR((IF(('ورود اطلاعات پابه'!E28+'ورود اطلاعات پابه'!E29+'ورود اطلاعات پابه'!E30+'ورود اطلاعات پابه'!E31+'ورود اطلاعات پابه'!E32+'ورود اطلاعات پابه'!E33+'ورود اطلاعات پابه'!E34+'ورود اطلاعات پابه'!E35)&gt;120,120,'ورود اطلاعات پابه'!E28+'ورود اطلاعات پابه'!E29+'ورود اطلاعات پابه'!E30+'ورود اطلاعات پابه'!E31+'ورود اطلاعات پابه'!E32+'ورود اطلاعات پابه'!E33+'ورود اطلاعات پابه'!E34+'ورود اطلاعات پابه'!E35)),0)</f>
        <v>120</v>
      </c>
      <c r="U34" s="143"/>
    </row>
    <row r="35" spans="1:21" s="142" customFormat="1" ht="45.75" thickBot="1">
      <c r="A35" s="33">
        <v>1034</v>
      </c>
      <c r="B35" s="29"/>
      <c r="C35" s="108">
        <v>13</v>
      </c>
      <c r="D35" s="925"/>
      <c r="E35" s="848" t="s">
        <v>44</v>
      </c>
      <c r="F35" s="849"/>
      <c r="G35" s="849"/>
      <c r="H35" s="39" t="s">
        <v>55</v>
      </c>
      <c r="I35" s="71">
        <f>IF('فرم 1-1'!$Z$9=1,VLOOKUP(A35,lisanse[],2,0),IF('فرم 1-1'!$Z$9=2,VLOOKUP(A35,arshad[],2,0),IF('فرم 1-1'!$Z$9=3,VLOOKUP(A35,dr[],2,0))))</f>
        <v>50</v>
      </c>
      <c r="J35" s="297">
        <f>L35/50</f>
        <v>0</v>
      </c>
      <c r="K35" s="74">
        <v>250</v>
      </c>
      <c r="L35" s="75">
        <f>IFERROR(IF(('ورود اطلاعات پابه'!E36+'ورود اطلاعات پابه'!E37+'ورود اطلاعات پابه'!E38+'ورود اطلاعات پابه'!E39+'ورود اطلاعات پابه'!E40+'ورود اطلاعات پابه'!E41+'ورود اطلاعات پابه'!E42+'ورود اطلاعات پابه'!E43)&gt;250,250,'ورود اطلاعات پابه'!E36+'ورود اطلاعات پابه'!E37+'ورود اطلاعات پابه'!E38+'ورود اطلاعات پابه'!E39+'ورود اطلاعات پابه'!E40+'ورود اطلاعات پابه'!E41+'ورود اطلاعات پابه'!E42+'ورود اطلاعات پابه'!E43),0)</f>
        <v>0</v>
      </c>
      <c r="U35" s="143"/>
    </row>
    <row r="36" spans="1:21" s="142" customFormat="1" ht="16.5" customHeight="1" thickBot="1">
      <c r="A36" s="33">
        <v>1035</v>
      </c>
      <c r="B36" s="29"/>
      <c r="C36" s="921">
        <v>14</v>
      </c>
      <c r="D36" s="925"/>
      <c r="E36" s="848" t="s">
        <v>45</v>
      </c>
      <c r="F36" s="849"/>
      <c r="G36" s="849"/>
      <c r="H36" s="28" t="s">
        <v>36</v>
      </c>
      <c r="I36" s="76">
        <f>IF('فرم 1-1'!$Z$9=1,VLOOKUP(A36,lisanse[],2,0),IF('فرم 1-1'!$Z$9=2,VLOOKUP(A36,arshad[],2,0),IF('فرم 1-1'!$Z$9=3,VLOOKUP(A36,dr[],2,0))))</f>
        <v>50</v>
      </c>
      <c r="J36" s="104"/>
      <c r="K36" s="843">
        <v>100</v>
      </c>
      <c r="L36" s="845">
        <f>'فرم 2-1'!V29</f>
        <v>100</v>
      </c>
      <c r="U36" s="143"/>
    </row>
    <row r="37" spans="1:21" s="142" customFormat="1" ht="16.5" customHeight="1" thickBot="1">
      <c r="A37" s="33">
        <v>1036</v>
      </c>
      <c r="B37" s="29"/>
      <c r="C37" s="903"/>
      <c r="D37" s="925"/>
      <c r="E37" s="848"/>
      <c r="F37" s="849"/>
      <c r="G37" s="849"/>
      <c r="H37" s="33" t="s">
        <v>37</v>
      </c>
      <c r="I37" s="34">
        <f>IF('فرم 1-1'!$Z$9=1,VLOOKUP(A37,lisanse[],2,0),IF('فرم 1-1'!$Z$9=2,VLOOKUP(A37,arshad[],2,0),IF('فرم 1-1'!$Z$9=3,VLOOKUP(A37,dr[],2,0))))</f>
        <v>70</v>
      </c>
      <c r="J37" s="103"/>
      <c r="K37" s="839"/>
      <c r="L37" s="846"/>
      <c r="U37" s="143"/>
    </row>
    <row r="38" spans="1:21" s="142" customFormat="1" ht="16.5" customHeight="1" thickBot="1">
      <c r="A38" s="33">
        <v>1037</v>
      </c>
      <c r="B38" s="29"/>
      <c r="C38" s="922"/>
      <c r="D38" s="925"/>
      <c r="E38" s="848"/>
      <c r="F38" s="849"/>
      <c r="G38" s="849"/>
      <c r="H38" s="95" t="s">
        <v>38</v>
      </c>
      <c r="I38" s="77">
        <f>IF('فرم 1-1'!$Z$9=1,VLOOKUP(A38,lisanse[],2,0),IF('فرم 1-1'!$Z$9=2,VLOOKUP(A38,arshad[],2,0),IF('فرم 1-1'!$Z$9=3,VLOOKUP(A38,dr[],2,0))))</f>
        <v>100</v>
      </c>
      <c r="J38" s="105"/>
      <c r="K38" s="844"/>
      <c r="L38" s="847"/>
      <c r="U38" s="143"/>
    </row>
    <row r="39" spans="1:21" s="142" customFormat="1" ht="16.5" customHeight="1" thickBot="1">
      <c r="A39" s="33">
        <v>1038</v>
      </c>
      <c r="B39" s="29"/>
      <c r="C39" s="921">
        <v>15</v>
      </c>
      <c r="D39" s="925"/>
      <c r="E39" s="848" t="s">
        <v>46</v>
      </c>
      <c r="F39" s="849"/>
      <c r="G39" s="849"/>
      <c r="H39" s="28" t="s">
        <v>37</v>
      </c>
      <c r="I39" s="76">
        <f>IF('فرم 1-1'!$Z$9=1,VLOOKUP(A39,lisanse[],2,0),IF('فرم 1-1'!$Z$9=2,VLOOKUP(A39,arshad[],2,0),IF('فرم 1-1'!$Z$9=3,VLOOKUP(A39,dr[],2,0))))</f>
        <v>50</v>
      </c>
      <c r="J39" s="104"/>
      <c r="K39" s="843">
        <v>100</v>
      </c>
      <c r="L39" s="845">
        <f>'فرم 2-1'!V30</f>
        <v>100</v>
      </c>
      <c r="U39" s="143"/>
    </row>
    <row r="40" spans="1:21" s="142" customFormat="1" ht="16.5" customHeight="1" thickBot="1">
      <c r="A40" s="33">
        <v>1039</v>
      </c>
      <c r="B40" s="29"/>
      <c r="C40" s="903"/>
      <c r="D40" s="925"/>
      <c r="E40" s="848"/>
      <c r="F40" s="849"/>
      <c r="G40" s="849"/>
      <c r="H40" s="33" t="s">
        <v>47</v>
      </c>
      <c r="I40" s="34">
        <f>IF('فرم 1-1'!$Z$9=1,VLOOKUP(A40,lisanse[],2,0),IF('فرم 1-1'!$Z$9=2,VLOOKUP(A40,arshad[],2,0),IF('فرم 1-1'!$Z$9=3,VLOOKUP(A40,dr[],2,0))))</f>
        <v>70</v>
      </c>
      <c r="J40" s="103"/>
      <c r="K40" s="839"/>
      <c r="L40" s="846"/>
      <c r="U40" s="143"/>
    </row>
    <row r="41" spans="1:21" s="142" customFormat="1" ht="16.5" customHeight="1" thickBot="1">
      <c r="A41" s="33">
        <v>1040</v>
      </c>
      <c r="B41" s="29"/>
      <c r="C41" s="922"/>
      <c r="D41" s="925"/>
      <c r="E41" s="848"/>
      <c r="F41" s="849"/>
      <c r="G41" s="849"/>
      <c r="H41" s="95" t="s">
        <v>38</v>
      </c>
      <c r="I41" s="77">
        <f>IF('فرم 1-1'!$Z$9=1,VLOOKUP(A41,lisanse[],2,0),IF('فرم 1-1'!$Z$9=2,VLOOKUP(A41,arshad[],2,0),IF('فرم 1-1'!$Z$9=3,VLOOKUP(A41,dr[],2,0))))</f>
        <v>100</v>
      </c>
      <c r="J41" s="105"/>
      <c r="K41" s="844"/>
      <c r="L41" s="847"/>
      <c r="U41" s="143"/>
    </row>
    <row r="42" spans="1:21" s="142" customFormat="1" ht="33.75" customHeight="1" thickBot="1">
      <c r="A42" s="33">
        <v>1041</v>
      </c>
      <c r="B42" s="29"/>
      <c r="C42" s="109">
        <v>16</v>
      </c>
      <c r="D42" s="926"/>
      <c r="E42" s="848" t="s">
        <v>48</v>
      </c>
      <c r="F42" s="849"/>
      <c r="G42" s="849"/>
      <c r="H42" s="39" t="s">
        <v>49</v>
      </c>
      <c r="I42" s="71">
        <f>IF('فرم 1-1'!$Z$9=1,VLOOKUP(A42,lisanse[],2,0),IF('فرم 1-1'!$Z$9=2,VLOOKUP(A42,arshad[],2,0),IF('فرم 1-1'!$Z$9=3,VLOOKUP(A42,dr[],2,0))))</f>
        <v>4</v>
      </c>
      <c r="J42" s="83"/>
      <c r="K42" s="74">
        <v>100</v>
      </c>
      <c r="L42" s="75">
        <f>IF(SUM('فرم 2-1'!V33:Y47)&gt;100,100,SUM('فرم 2-1'!V33:Y47))</f>
        <v>0</v>
      </c>
      <c r="U42" s="143"/>
    </row>
    <row r="43" spans="1:21" s="142" customFormat="1" ht="14.25" customHeight="1">
      <c r="A43" s="144"/>
      <c r="B43" s="145"/>
      <c r="C43" s="902">
        <v>17</v>
      </c>
      <c r="D43" s="899" t="s">
        <v>62</v>
      </c>
      <c r="E43" s="897" t="s">
        <v>277</v>
      </c>
      <c r="F43" s="870" t="s">
        <v>65</v>
      </c>
      <c r="G43" s="871"/>
      <c r="H43" s="146" t="s">
        <v>75</v>
      </c>
      <c r="I43" s="912">
        <f>IFERROR((((J43*0.25)+(J44*0.5)+(J45*1))/(J43+J44+J45))*K43,0)</f>
        <v>30</v>
      </c>
      <c r="J43" s="85">
        <v>0</v>
      </c>
      <c r="K43" s="843">
        <v>30</v>
      </c>
      <c r="L43" s="915">
        <f>I43+I46+I49+I52</f>
        <v>30</v>
      </c>
      <c r="U43" s="143"/>
    </row>
    <row r="44" spans="1:21" s="142" customFormat="1" ht="14.25" customHeight="1">
      <c r="A44" s="144"/>
      <c r="B44" s="145"/>
      <c r="C44" s="903"/>
      <c r="D44" s="900"/>
      <c r="E44" s="897"/>
      <c r="F44" s="856"/>
      <c r="G44" s="857"/>
      <c r="H44" s="147" t="s">
        <v>76</v>
      </c>
      <c r="I44" s="895"/>
      <c r="J44" s="86">
        <v>0</v>
      </c>
      <c r="K44" s="839"/>
      <c r="L44" s="915"/>
      <c r="U44" s="143"/>
    </row>
    <row r="45" spans="1:21" s="142" customFormat="1" ht="13.5" customHeight="1" thickBot="1">
      <c r="A45" s="144"/>
      <c r="B45" s="145"/>
      <c r="C45" s="903"/>
      <c r="D45" s="900"/>
      <c r="E45" s="897"/>
      <c r="F45" s="872"/>
      <c r="G45" s="873"/>
      <c r="H45" s="148" t="s">
        <v>77</v>
      </c>
      <c r="I45" s="913"/>
      <c r="J45" s="87">
        <v>3</v>
      </c>
      <c r="K45" s="891"/>
      <c r="L45" s="915"/>
      <c r="U45" s="143"/>
    </row>
    <row r="46" spans="1:21" s="142" customFormat="1" ht="13.5" customHeight="1">
      <c r="A46" s="149"/>
      <c r="B46" s="145"/>
      <c r="C46" s="903"/>
      <c r="D46" s="900"/>
      <c r="E46" s="897"/>
      <c r="F46" s="874" t="s">
        <v>66</v>
      </c>
      <c r="G46" s="875"/>
      <c r="H46" s="150" t="s">
        <v>75</v>
      </c>
      <c r="I46" s="914">
        <f>IFERROR((((J46*0.25)+(J47*0.5)+(J48*1))/(J46+J47+J48))*K46,0)</f>
        <v>0</v>
      </c>
      <c r="J46" s="88"/>
      <c r="K46" s="892">
        <v>20</v>
      </c>
      <c r="L46" s="915"/>
      <c r="U46" s="143"/>
    </row>
    <row r="47" spans="1:21" s="142" customFormat="1" ht="13.5" customHeight="1">
      <c r="A47" s="144"/>
      <c r="B47" s="145"/>
      <c r="C47" s="903"/>
      <c r="D47" s="900"/>
      <c r="E47" s="897"/>
      <c r="F47" s="856"/>
      <c r="G47" s="857"/>
      <c r="H47" s="151" t="s">
        <v>76</v>
      </c>
      <c r="I47" s="895"/>
      <c r="J47" s="86"/>
      <c r="K47" s="839"/>
      <c r="L47" s="915"/>
      <c r="U47" s="143"/>
    </row>
    <row r="48" spans="1:21" s="142" customFormat="1" ht="13.5" customHeight="1" thickBot="1">
      <c r="A48" s="152"/>
      <c r="B48" s="145"/>
      <c r="C48" s="903"/>
      <c r="D48" s="900"/>
      <c r="E48" s="897"/>
      <c r="F48" s="872"/>
      <c r="G48" s="873"/>
      <c r="H48" s="148" t="s">
        <v>77</v>
      </c>
      <c r="I48" s="913"/>
      <c r="J48" s="87"/>
      <c r="K48" s="891"/>
      <c r="L48" s="915"/>
      <c r="U48" s="143"/>
    </row>
    <row r="49" spans="1:21" s="142" customFormat="1" ht="13.5" customHeight="1">
      <c r="A49" s="153"/>
      <c r="B49" s="154"/>
      <c r="C49" s="903"/>
      <c r="D49" s="900"/>
      <c r="E49" s="897"/>
      <c r="F49" s="876" t="s">
        <v>67</v>
      </c>
      <c r="G49" s="877"/>
      <c r="H49" s="155" t="s">
        <v>75</v>
      </c>
      <c r="I49" s="914">
        <f>IFERROR((((J49*0.25)+(J50*0.5)+(J51*1))/(J49+J50+J51))*K49,0)</f>
        <v>0</v>
      </c>
      <c r="J49" s="88"/>
      <c r="K49" s="892">
        <v>30</v>
      </c>
      <c r="L49" s="915"/>
      <c r="U49" s="143"/>
    </row>
    <row r="50" spans="1:21" s="142" customFormat="1" ht="13.5" customHeight="1">
      <c r="A50" s="153"/>
      <c r="B50" s="154"/>
      <c r="C50" s="903"/>
      <c r="D50" s="900"/>
      <c r="E50" s="897"/>
      <c r="F50" s="878"/>
      <c r="G50" s="879"/>
      <c r="H50" s="156" t="s">
        <v>76</v>
      </c>
      <c r="I50" s="895"/>
      <c r="J50" s="86"/>
      <c r="K50" s="839"/>
      <c r="L50" s="915"/>
      <c r="U50" s="143"/>
    </row>
    <row r="51" spans="1:21" s="142" customFormat="1" ht="13.5" customHeight="1" thickBot="1">
      <c r="A51" s="153"/>
      <c r="B51" s="154"/>
      <c r="C51" s="903"/>
      <c r="D51" s="900"/>
      <c r="E51" s="897"/>
      <c r="F51" s="880"/>
      <c r="G51" s="881"/>
      <c r="H51" s="157" t="s">
        <v>77</v>
      </c>
      <c r="I51" s="913"/>
      <c r="J51" s="87"/>
      <c r="K51" s="891"/>
      <c r="L51" s="915"/>
      <c r="U51" s="143"/>
    </row>
    <row r="52" spans="1:21" s="142" customFormat="1" ht="13.5" customHeight="1">
      <c r="A52" s="144"/>
      <c r="B52" s="145"/>
      <c r="C52" s="903"/>
      <c r="D52" s="900"/>
      <c r="E52" s="897"/>
      <c r="F52" s="856" t="s">
        <v>395</v>
      </c>
      <c r="G52" s="857"/>
      <c r="H52" s="158" t="s">
        <v>75</v>
      </c>
      <c r="I52" s="895">
        <f>IFERROR((((J52*0.25)+(J53*0.5)+(J54*1))/(J52+J53+J54))*K52,0)</f>
        <v>0</v>
      </c>
      <c r="J52" s="89"/>
      <c r="K52" s="839">
        <v>20</v>
      </c>
      <c r="L52" s="915"/>
      <c r="U52" s="143" t="s">
        <v>80</v>
      </c>
    </row>
    <row r="53" spans="1:21" s="142" customFormat="1" ht="13.5" customHeight="1">
      <c r="A53" s="144"/>
      <c r="B53" s="145"/>
      <c r="C53" s="903"/>
      <c r="D53" s="900"/>
      <c r="E53" s="897"/>
      <c r="F53" s="856"/>
      <c r="G53" s="857"/>
      <c r="H53" s="156" t="s">
        <v>76</v>
      </c>
      <c r="I53" s="895"/>
      <c r="J53" s="86"/>
      <c r="K53" s="839"/>
      <c r="L53" s="915"/>
      <c r="U53" s="143" t="s">
        <v>36</v>
      </c>
    </row>
    <row r="54" spans="1:21" s="142" customFormat="1" ht="13.5" customHeight="1" thickBot="1">
      <c r="A54" s="159"/>
      <c r="B54" s="145"/>
      <c r="C54" s="903"/>
      <c r="D54" s="900"/>
      <c r="E54" s="898"/>
      <c r="F54" s="858"/>
      <c r="G54" s="859"/>
      <c r="H54" s="160" t="s">
        <v>77</v>
      </c>
      <c r="I54" s="896"/>
      <c r="J54" s="90"/>
      <c r="K54" s="917"/>
      <c r="L54" s="916"/>
      <c r="U54" s="143" t="s">
        <v>79</v>
      </c>
    </row>
    <row r="55" spans="1:21" s="142" customFormat="1" ht="18.75" customHeight="1" thickTop="1">
      <c r="A55" s="161"/>
      <c r="B55" s="145"/>
      <c r="C55" s="903"/>
      <c r="D55" s="900"/>
      <c r="E55" s="894" t="s">
        <v>278</v>
      </c>
      <c r="F55" s="860" t="s">
        <v>68</v>
      </c>
      <c r="G55" s="861"/>
      <c r="H55" s="78" t="s">
        <v>78</v>
      </c>
      <c r="I55" s="346">
        <f>IFERROR(IF(H55="متوسط",(5),IF(H55="خوب",(10),IF(H55="عالی",(15),0))),0)</f>
        <v>15</v>
      </c>
      <c r="J55" s="187"/>
      <c r="K55" s="345">
        <v>15</v>
      </c>
      <c r="L55" s="907">
        <f>I55+I56+I57</f>
        <v>50</v>
      </c>
      <c r="U55" s="143" t="s">
        <v>78</v>
      </c>
    </row>
    <row r="56" spans="1:21" s="142" customFormat="1" ht="18.75" customHeight="1">
      <c r="A56" s="162"/>
      <c r="B56" s="145"/>
      <c r="C56" s="903"/>
      <c r="D56" s="900"/>
      <c r="E56" s="895"/>
      <c r="F56" s="862" t="s">
        <v>69</v>
      </c>
      <c r="G56" s="863"/>
      <c r="H56" s="79" t="s">
        <v>78</v>
      </c>
      <c r="I56" s="33">
        <f>IFERROR(IF(H56="متوسط",(5),IF(H56="خوب",(10),IF(H56="عالی",(15),0))),0)</f>
        <v>15</v>
      </c>
      <c r="J56" s="188"/>
      <c r="K56" s="163">
        <v>15</v>
      </c>
      <c r="L56" s="846"/>
      <c r="U56" s="143"/>
    </row>
    <row r="57" spans="1:21" s="142" customFormat="1" ht="18.75" customHeight="1" thickBot="1">
      <c r="A57" s="164"/>
      <c r="B57" s="145"/>
      <c r="C57" s="903"/>
      <c r="D57" s="900"/>
      <c r="E57" s="896"/>
      <c r="F57" s="864" t="s">
        <v>70</v>
      </c>
      <c r="G57" s="865"/>
      <c r="H57" s="84" t="s">
        <v>78</v>
      </c>
      <c r="I57" s="30">
        <f>IFERROR(IF(H57="متوسط",(7),IF(H57="خوب",(15),IF(H57="عالی",(20),0))),0)</f>
        <v>20</v>
      </c>
      <c r="J57" s="189"/>
      <c r="K57" s="165">
        <v>20</v>
      </c>
      <c r="L57" s="908"/>
      <c r="U57" s="143"/>
    </row>
    <row r="58" spans="1:21" s="142" customFormat="1" ht="13.5" customHeight="1" thickTop="1">
      <c r="A58" s="161"/>
      <c r="B58" s="145"/>
      <c r="C58" s="903"/>
      <c r="D58" s="900"/>
      <c r="E58" s="905" t="s">
        <v>279</v>
      </c>
      <c r="F58" s="866" t="s">
        <v>71</v>
      </c>
      <c r="G58" s="867"/>
      <c r="H58" s="166" t="s">
        <v>84</v>
      </c>
      <c r="I58" s="167">
        <v>6.25</v>
      </c>
      <c r="J58" s="174">
        <v>6</v>
      </c>
      <c r="K58" s="890">
        <v>25</v>
      </c>
      <c r="L58" s="909">
        <f>SUM(J58:J65)</f>
        <v>33.5</v>
      </c>
      <c r="U58" s="143"/>
    </row>
    <row r="59" spans="1:21" s="142" customFormat="1" ht="13.5" customHeight="1">
      <c r="A59" s="144"/>
      <c r="B59" s="145"/>
      <c r="C59" s="903"/>
      <c r="D59" s="900"/>
      <c r="E59" s="897"/>
      <c r="F59" s="852"/>
      <c r="G59" s="853"/>
      <c r="H59" s="151" t="s">
        <v>85</v>
      </c>
      <c r="I59" s="30">
        <v>6.25</v>
      </c>
      <c r="J59" s="89">
        <v>2</v>
      </c>
      <c r="K59" s="839"/>
      <c r="L59" s="910"/>
      <c r="U59" s="143"/>
    </row>
    <row r="60" spans="1:21" s="142" customFormat="1" ht="13.5" customHeight="1">
      <c r="A60" s="144"/>
      <c r="B60" s="145"/>
      <c r="C60" s="903"/>
      <c r="D60" s="900"/>
      <c r="E60" s="897"/>
      <c r="F60" s="852"/>
      <c r="G60" s="853"/>
      <c r="H60" s="151" t="s">
        <v>86</v>
      </c>
      <c r="I60" s="30">
        <v>6.25</v>
      </c>
      <c r="J60" s="89">
        <v>5</v>
      </c>
      <c r="K60" s="839"/>
      <c r="L60" s="910"/>
      <c r="U60" s="143"/>
    </row>
    <row r="61" spans="1:21" s="142" customFormat="1" ht="13.5" customHeight="1" thickBot="1">
      <c r="A61" s="152"/>
      <c r="B61" s="145"/>
      <c r="C61" s="903"/>
      <c r="D61" s="900"/>
      <c r="E61" s="897"/>
      <c r="F61" s="868"/>
      <c r="G61" s="869"/>
      <c r="H61" s="148" t="s">
        <v>87</v>
      </c>
      <c r="I61" s="168">
        <v>6.25</v>
      </c>
      <c r="J61" s="175">
        <v>1</v>
      </c>
      <c r="K61" s="891"/>
      <c r="L61" s="910"/>
      <c r="U61" s="143"/>
    </row>
    <row r="62" spans="1:21" s="142" customFormat="1" ht="13.5" customHeight="1">
      <c r="A62" s="145"/>
      <c r="B62" s="145"/>
      <c r="C62" s="903"/>
      <c r="D62" s="900"/>
      <c r="E62" s="897"/>
      <c r="F62" s="850" t="s">
        <v>72</v>
      </c>
      <c r="G62" s="851"/>
      <c r="H62" s="343" t="s">
        <v>88</v>
      </c>
      <c r="I62" s="30">
        <v>6.25</v>
      </c>
      <c r="J62" s="89">
        <v>6</v>
      </c>
      <c r="K62" s="892">
        <v>25</v>
      </c>
      <c r="L62" s="910"/>
      <c r="U62" s="143"/>
    </row>
    <row r="63" spans="1:21" s="142" customFormat="1" ht="13.5" customHeight="1">
      <c r="A63" s="144"/>
      <c r="B63" s="145"/>
      <c r="C63" s="903"/>
      <c r="D63" s="900"/>
      <c r="E63" s="897"/>
      <c r="F63" s="852"/>
      <c r="G63" s="853"/>
      <c r="H63" s="147" t="s">
        <v>89</v>
      </c>
      <c r="I63" s="33">
        <v>6.25</v>
      </c>
      <c r="J63" s="86">
        <v>6.25</v>
      </c>
      <c r="K63" s="839"/>
      <c r="L63" s="910"/>
      <c r="U63" s="143"/>
    </row>
    <row r="64" spans="1:21" s="142" customFormat="1" ht="13.5" customHeight="1">
      <c r="A64" s="144"/>
      <c r="B64" s="145"/>
      <c r="C64" s="903"/>
      <c r="D64" s="900"/>
      <c r="E64" s="897"/>
      <c r="F64" s="852"/>
      <c r="G64" s="853"/>
      <c r="H64" s="147" t="s">
        <v>90</v>
      </c>
      <c r="I64" s="33">
        <v>6.25</v>
      </c>
      <c r="J64" s="86">
        <v>1</v>
      </c>
      <c r="K64" s="839"/>
      <c r="L64" s="910"/>
      <c r="U64" s="143"/>
    </row>
    <row r="65" spans="1:21" s="142" customFormat="1" ht="13.5" customHeight="1">
      <c r="A65" s="169"/>
      <c r="B65" s="371"/>
      <c r="C65" s="904"/>
      <c r="D65" s="901"/>
      <c r="E65" s="906"/>
      <c r="F65" s="854"/>
      <c r="G65" s="855"/>
      <c r="H65" s="147" t="s">
        <v>91</v>
      </c>
      <c r="I65" s="33">
        <v>6.25</v>
      </c>
      <c r="J65" s="86">
        <v>6.25</v>
      </c>
      <c r="K65" s="893"/>
      <c r="L65" s="911"/>
      <c r="U65" s="143"/>
    </row>
    <row r="66" spans="1:21" ht="16.5" customHeight="1" thickBot="1">
      <c r="A66" s="20"/>
      <c r="B66" s="20"/>
      <c r="C66" s="887" t="s">
        <v>53</v>
      </c>
      <c r="D66" s="888"/>
      <c r="E66" s="888"/>
      <c r="F66" s="888"/>
      <c r="G66" s="888"/>
      <c r="H66" s="888"/>
      <c r="I66" s="888"/>
      <c r="J66" s="888"/>
      <c r="K66" s="889"/>
      <c r="L66" s="170">
        <f>SUM(L3:L65)</f>
        <v>1054.6621004566209</v>
      </c>
    </row>
    <row r="67" spans="1:21" ht="63.75" customHeight="1">
      <c r="A67" s="20"/>
      <c r="B67" s="20"/>
      <c r="C67" s="918" t="s">
        <v>454</v>
      </c>
      <c r="D67" s="919"/>
      <c r="E67" s="919"/>
      <c r="F67" s="919"/>
      <c r="G67" s="919"/>
      <c r="H67" s="919"/>
      <c r="I67" s="919"/>
      <c r="J67" s="919"/>
      <c r="K67" s="919"/>
      <c r="L67" s="920"/>
    </row>
    <row r="68" spans="1:21" ht="21.75" customHeight="1">
      <c r="C68" s="884" t="s">
        <v>296</v>
      </c>
      <c r="D68" s="885"/>
      <c r="E68" s="885"/>
      <c r="F68" s="885"/>
      <c r="G68" s="885"/>
      <c r="H68" s="885"/>
      <c r="I68" s="885"/>
      <c r="J68" s="885"/>
      <c r="K68" s="885"/>
      <c r="L68" s="886"/>
    </row>
    <row r="69" spans="1:21" ht="23.25" customHeight="1">
      <c r="C69" s="815" t="s">
        <v>160</v>
      </c>
      <c r="D69" s="816"/>
      <c r="E69" s="816"/>
      <c r="F69" s="829" t="s">
        <v>169</v>
      </c>
      <c r="G69" s="829"/>
      <c r="H69" s="832" t="s">
        <v>303</v>
      </c>
      <c r="I69" s="833"/>
      <c r="J69" s="834" t="s">
        <v>171</v>
      </c>
      <c r="K69" s="835"/>
      <c r="L69" s="836"/>
    </row>
    <row r="70" spans="1:21" ht="29.25" customHeight="1">
      <c r="C70" s="817">
        <v>1</v>
      </c>
      <c r="D70" s="818"/>
      <c r="E70" s="818"/>
      <c r="F70" s="830" t="s">
        <v>445</v>
      </c>
      <c r="G70" s="830"/>
      <c r="H70" s="825" t="s">
        <v>305</v>
      </c>
      <c r="I70" s="826"/>
      <c r="J70" s="819"/>
      <c r="K70" s="820"/>
      <c r="L70" s="821"/>
    </row>
    <row r="71" spans="1:21" ht="29.25" customHeight="1">
      <c r="C71" s="840">
        <v>2</v>
      </c>
      <c r="D71" s="841"/>
      <c r="E71" s="842"/>
      <c r="F71" s="825" t="s">
        <v>450</v>
      </c>
      <c r="G71" s="826"/>
      <c r="H71" s="825" t="s">
        <v>304</v>
      </c>
      <c r="I71" s="826"/>
      <c r="J71" s="819"/>
      <c r="K71" s="820"/>
      <c r="L71" s="821"/>
    </row>
    <row r="72" spans="1:21" ht="29.25" customHeight="1">
      <c r="C72" s="817">
        <v>3</v>
      </c>
      <c r="D72" s="818"/>
      <c r="E72" s="818"/>
      <c r="F72" s="830" t="s">
        <v>451</v>
      </c>
      <c r="G72" s="830"/>
      <c r="H72" s="825" t="s">
        <v>306</v>
      </c>
      <c r="I72" s="826"/>
      <c r="J72" s="819"/>
      <c r="K72" s="820"/>
      <c r="L72" s="821"/>
    </row>
    <row r="73" spans="1:21" ht="29.25" customHeight="1">
      <c r="C73" s="817">
        <v>4</v>
      </c>
      <c r="D73" s="818"/>
      <c r="E73" s="818"/>
      <c r="F73" s="830" t="s">
        <v>452</v>
      </c>
      <c r="G73" s="830"/>
      <c r="H73" s="825" t="s">
        <v>306</v>
      </c>
      <c r="I73" s="826"/>
      <c r="J73" s="819"/>
      <c r="K73" s="820"/>
      <c r="L73" s="821"/>
    </row>
    <row r="74" spans="1:21" ht="29.25" customHeight="1">
      <c r="C74" s="817">
        <v>5</v>
      </c>
      <c r="D74" s="818"/>
      <c r="E74" s="818"/>
      <c r="F74" s="830" t="s">
        <v>453</v>
      </c>
      <c r="G74" s="830"/>
      <c r="H74" s="825" t="s">
        <v>306</v>
      </c>
      <c r="I74" s="826"/>
      <c r="J74" s="819"/>
      <c r="K74" s="820"/>
      <c r="L74" s="821"/>
    </row>
    <row r="75" spans="1:21" ht="29.25" customHeight="1" thickBot="1">
      <c r="C75" s="837">
        <v>6</v>
      </c>
      <c r="D75" s="838"/>
      <c r="E75" s="838"/>
      <c r="F75" s="831" t="s">
        <v>446</v>
      </c>
      <c r="G75" s="831"/>
      <c r="H75" s="827" t="s">
        <v>306</v>
      </c>
      <c r="I75" s="828"/>
      <c r="J75" s="822"/>
      <c r="K75" s="823"/>
      <c r="L75" s="824"/>
    </row>
  </sheetData>
  <mergeCells count="107">
    <mergeCell ref="K1:L1"/>
    <mergeCell ref="C1:F1"/>
    <mergeCell ref="L3:L5"/>
    <mergeCell ref="L8:L9"/>
    <mergeCell ref="L10:L13"/>
    <mergeCell ref="C3:C5"/>
    <mergeCell ref="K3:K5"/>
    <mergeCell ref="C6:C7"/>
    <mergeCell ref="K6:K7"/>
    <mergeCell ref="L6:L7"/>
    <mergeCell ref="K10:K13"/>
    <mergeCell ref="E10:G13"/>
    <mergeCell ref="I1:J1"/>
    <mergeCell ref="E2:G2"/>
    <mergeCell ref="C29:C31"/>
    <mergeCell ref="K29:K31"/>
    <mergeCell ref="L21:L27"/>
    <mergeCell ref="L29:L31"/>
    <mergeCell ref="D3:D42"/>
    <mergeCell ref="L14:L18"/>
    <mergeCell ref="C14:C18"/>
    <mergeCell ref="K14:K18"/>
    <mergeCell ref="E3:G5"/>
    <mergeCell ref="E6:G7"/>
    <mergeCell ref="E8:G9"/>
    <mergeCell ref="C8:C9"/>
    <mergeCell ref="K8:K9"/>
    <mergeCell ref="C10:C13"/>
    <mergeCell ref="E19:G19"/>
    <mergeCell ref="E20:G20"/>
    <mergeCell ref="E21:G27"/>
    <mergeCell ref="E28:G28"/>
    <mergeCell ref="C39:C41"/>
    <mergeCell ref="K39:K41"/>
    <mergeCell ref="C36:C38"/>
    <mergeCell ref="L39:L41"/>
    <mergeCell ref="E14:G18"/>
    <mergeCell ref="C21:C28"/>
    <mergeCell ref="C68:L68"/>
    <mergeCell ref="C66:K66"/>
    <mergeCell ref="K58:K61"/>
    <mergeCell ref="K62:K65"/>
    <mergeCell ref="E55:E57"/>
    <mergeCell ref="E43:E54"/>
    <mergeCell ref="D43:D65"/>
    <mergeCell ref="C43:C65"/>
    <mergeCell ref="E58:E65"/>
    <mergeCell ref="L55:L57"/>
    <mergeCell ref="L58:L65"/>
    <mergeCell ref="I43:I45"/>
    <mergeCell ref="I46:I48"/>
    <mergeCell ref="I49:I51"/>
    <mergeCell ref="I52:I54"/>
    <mergeCell ref="L43:L54"/>
    <mergeCell ref="K43:K45"/>
    <mergeCell ref="K46:K48"/>
    <mergeCell ref="K49:K51"/>
    <mergeCell ref="K52:K54"/>
    <mergeCell ref="C67:L67"/>
    <mergeCell ref="K21:K27"/>
    <mergeCell ref="C71:E71"/>
    <mergeCell ref="F71:G71"/>
    <mergeCell ref="H71:I71"/>
    <mergeCell ref="J71:L71"/>
    <mergeCell ref="K36:K38"/>
    <mergeCell ref="L36:L38"/>
    <mergeCell ref="E36:G38"/>
    <mergeCell ref="F62:G65"/>
    <mergeCell ref="F52:G54"/>
    <mergeCell ref="F55:G55"/>
    <mergeCell ref="F56:G56"/>
    <mergeCell ref="F57:G57"/>
    <mergeCell ref="F58:G61"/>
    <mergeCell ref="E39:G41"/>
    <mergeCell ref="E42:G42"/>
    <mergeCell ref="F43:G45"/>
    <mergeCell ref="F46:G48"/>
    <mergeCell ref="F49:G51"/>
    <mergeCell ref="E29:G31"/>
    <mergeCell ref="E32:G32"/>
    <mergeCell ref="E33:G33"/>
    <mergeCell ref="E34:G34"/>
    <mergeCell ref="E35:G35"/>
    <mergeCell ref="C69:E69"/>
    <mergeCell ref="C70:E70"/>
    <mergeCell ref="C72:E72"/>
    <mergeCell ref="C73:E73"/>
    <mergeCell ref="J74:L74"/>
    <mergeCell ref="C74:E74"/>
    <mergeCell ref="J75:L75"/>
    <mergeCell ref="H72:I72"/>
    <mergeCell ref="H73:I73"/>
    <mergeCell ref="H74:I74"/>
    <mergeCell ref="H75:I75"/>
    <mergeCell ref="F69:G69"/>
    <mergeCell ref="F70:G70"/>
    <mergeCell ref="F72:G72"/>
    <mergeCell ref="F73:G73"/>
    <mergeCell ref="F74:G74"/>
    <mergeCell ref="F75:G75"/>
    <mergeCell ref="H69:I69"/>
    <mergeCell ref="H70:I70"/>
    <mergeCell ref="J69:L69"/>
    <mergeCell ref="J70:L70"/>
    <mergeCell ref="J72:L72"/>
    <mergeCell ref="J73:L73"/>
    <mergeCell ref="C75:E75"/>
  </mergeCells>
  <dataValidations xWindow="784" yWindow="579" count="2">
    <dataValidation type="decimal" errorStyle="warning" allowBlank="1" showInputMessage="1" showErrorMessage="1" error="خارج از بازه قانونی" prompt="مجوع امتیاز عوامل امتیاز آور در هر بخش را وارد بنمایید" sqref="J58:J65" xr:uid="{00000000-0002-0000-0600-000000000000}">
      <formula1>0</formula1>
      <formula2>6.25</formula2>
    </dataValidation>
    <dataValidation allowBlank="1" showInputMessage="1" showErrorMessage="1" prompt="تعداد نفرات رای دهنده در هر بخش را وارد کنید" sqref="J43:J54" xr:uid="{00000000-0002-0000-0600-000001000000}"/>
  </dataValidations>
  <pageMargins left="0.15748031496062992" right="0.34" top="0.27" bottom="0.15748031496062992" header="0.17" footer="0.15748031496062992"/>
  <pageSetup paperSize="9" scale="59" orientation="portrait" r:id="rId1"/>
  <ignoredErrors>
    <ignoredError sqref="L58 J33:J34" formulaRange="1"/>
  </ignoredErrors>
  <drawing r:id="rId2"/>
  <legacyDrawing r:id="rId3"/>
  <extLst>
    <ext xmlns:x14="http://schemas.microsoft.com/office/spreadsheetml/2009/9/main" uri="{CCE6A557-97BC-4b89-ADB6-D9C93CAAB3DF}">
      <x14:dataValidations xmlns:xm="http://schemas.microsoft.com/office/excel/2006/main" xWindow="784" yWindow="579" count="1">
        <x14:dataValidation type="list" allowBlank="1" showInputMessage="1" showErrorMessage="1" promptTitle="یکی از موارد را بنویسید:" prompt="متوسط_x000a_خوب_x000a_عالی" xr:uid="{00000000-0002-0000-0600-000002000000}">
          <x14:formula1>
            <xm:f>'جدول امتیازات'!$Y$19:$Y$21</xm:f>
          </x14:formula1>
          <xm:sqref>H55:H57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E68"/>
  <sheetViews>
    <sheetView rightToLeft="1" view="pageBreakPreview" zoomScaleNormal="100" zoomScaleSheetLayoutView="100" workbookViewId="0">
      <selection activeCell="D14" sqref="D14"/>
    </sheetView>
  </sheetViews>
  <sheetFormatPr defaultRowHeight="14.25"/>
  <cols>
    <col min="1" max="1" width="5.875" customWidth="1"/>
    <col min="2" max="2" width="29.375" customWidth="1"/>
    <col min="3" max="3" width="25.625" customWidth="1"/>
    <col min="4" max="4" width="77.875" customWidth="1"/>
  </cols>
  <sheetData>
    <row r="1" spans="1:5" ht="75" customHeight="1" thickBot="1">
      <c r="A1" s="958" t="s">
        <v>308</v>
      </c>
      <c r="B1" s="959"/>
      <c r="C1" s="959"/>
      <c r="D1" s="960"/>
      <c r="E1" s="186"/>
    </row>
    <row r="2" spans="1:5" ht="25.5" thickBot="1">
      <c r="A2" s="185" t="s">
        <v>160</v>
      </c>
      <c r="B2" s="182" t="s">
        <v>74</v>
      </c>
      <c r="C2" s="182"/>
      <c r="D2" s="176" t="s">
        <v>309</v>
      </c>
      <c r="E2" s="186"/>
    </row>
    <row r="3" spans="1:5" ht="17.25">
      <c r="A3" s="952">
        <v>1</v>
      </c>
      <c r="B3" s="955" t="s">
        <v>310</v>
      </c>
      <c r="C3" s="955" t="s">
        <v>311</v>
      </c>
      <c r="D3" s="177" t="s">
        <v>348</v>
      </c>
      <c r="E3" s="186"/>
    </row>
    <row r="4" spans="1:5" ht="17.25">
      <c r="A4" s="953"/>
      <c r="B4" s="956"/>
      <c r="C4" s="956"/>
      <c r="D4" s="177" t="s">
        <v>349</v>
      </c>
      <c r="E4" s="186"/>
    </row>
    <row r="5" spans="1:5" ht="18" thickBot="1">
      <c r="A5" s="953"/>
      <c r="B5" s="956"/>
      <c r="C5" s="957"/>
      <c r="D5" s="178" t="s">
        <v>350</v>
      </c>
      <c r="E5" s="186"/>
    </row>
    <row r="6" spans="1:5" ht="17.25">
      <c r="A6" s="953"/>
      <c r="B6" s="956"/>
      <c r="C6" s="955" t="s">
        <v>312</v>
      </c>
      <c r="D6" s="177" t="s">
        <v>351</v>
      </c>
      <c r="E6" s="186"/>
    </row>
    <row r="7" spans="1:5" ht="17.25">
      <c r="A7" s="953"/>
      <c r="B7" s="956"/>
      <c r="C7" s="956"/>
      <c r="D7" s="177" t="s">
        <v>352</v>
      </c>
      <c r="E7" s="186"/>
    </row>
    <row r="8" spans="1:5" ht="17.25">
      <c r="A8" s="953"/>
      <c r="B8" s="956"/>
      <c r="C8" s="956"/>
      <c r="D8" s="177" t="s">
        <v>353</v>
      </c>
      <c r="E8" s="186"/>
    </row>
    <row r="9" spans="1:5" ht="18" thickBot="1">
      <c r="A9" s="953"/>
      <c r="B9" s="956"/>
      <c r="C9" s="957"/>
      <c r="D9" s="178" t="s">
        <v>354</v>
      </c>
    </row>
    <row r="10" spans="1:5" ht="17.25">
      <c r="A10" s="953"/>
      <c r="B10" s="956"/>
      <c r="C10" s="955" t="s">
        <v>313</v>
      </c>
      <c r="D10" s="177" t="s">
        <v>355</v>
      </c>
    </row>
    <row r="11" spans="1:5" ht="17.25">
      <c r="A11" s="953"/>
      <c r="B11" s="956"/>
      <c r="C11" s="956"/>
      <c r="D11" s="177" t="s">
        <v>356</v>
      </c>
    </row>
    <row r="12" spans="1:5" ht="18" thickBot="1">
      <c r="A12" s="954"/>
      <c r="B12" s="957"/>
      <c r="C12" s="957"/>
      <c r="D12" s="178" t="s">
        <v>357</v>
      </c>
    </row>
    <row r="13" spans="1:5" ht="17.25">
      <c r="A13" s="952">
        <v>2</v>
      </c>
      <c r="B13" s="955" t="s">
        <v>314</v>
      </c>
      <c r="C13" s="955" t="s">
        <v>311</v>
      </c>
      <c r="D13" s="177" t="s">
        <v>358</v>
      </c>
    </row>
    <row r="14" spans="1:5" ht="17.25">
      <c r="A14" s="953"/>
      <c r="B14" s="956"/>
      <c r="C14" s="956"/>
      <c r="D14" s="177" t="s">
        <v>359</v>
      </c>
    </row>
    <row r="15" spans="1:5" ht="18" thickBot="1">
      <c r="A15" s="953"/>
      <c r="B15" s="956"/>
      <c r="C15" s="957"/>
      <c r="D15" s="178" t="s">
        <v>360</v>
      </c>
    </row>
    <row r="16" spans="1:5" ht="17.25">
      <c r="A16" s="953"/>
      <c r="B16" s="956"/>
      <c r="C16" s="955" t="s">
        <v>312</v>
      </c>
      <c r="D16" s="177" t="s">
        <v>361</v>
      </c>
    </row>
    <row r="17" spans="1:4" ht="35.25" thickBot="1">
      <c r="A17" s="953"/>
      <c r="B17" s="956"/>
      <c r="C17" s="957"/>
      <c r="D17" s="178" t="s">
        <v>362</v>
      </c>
    </row>
    <row r="18" spans="1:4" ht="17.25">
      <c r="A18" s="953"/>
      <c r="B18" s="956"/>
      <c r="C18" s="955" t="s">
        <v>313</v>
      </c>
      <c r="D18" s="177" t="s">
        <v>363</v>
      </c>
    </row>
    <row r="19" spans="1:4" ht="17.25">
      <c r="A19" s="953"/>
      <c r="B19" s="956"/>
      <c r="C19" s="956"/>
      <c r="D19" s="177" t="s">
        <v>364</v>
      </c>
    </row>
    <row r="20" spans="1:4" ht="18" thickBot="1">
      <c r="A20" s="954"/>
      <c r="B20" s="957"/>
      <c r="C20" s="957"/>
      <c r="D20" s="178" t="s">
        <v>365</v>
      </c>
    </row>
    <row r="21" spans="1:4" ht="39">
      <c r="A21" s="952">
        <v>3</v>
      </c>
      <c r="B21" s="955" t="s">
        <v>315</v>
      </c>
      <c r="C21" s="955" t="s">
        <v>311</v>
      </c>
      <c r="D21" s="179" t="s">
        <v>366</v>
      </c>
    </row>
    <row r="22" spans="1:4" ht="19.5">
      <c r="A22" s="953"/>
      <c r="B22" s="956"/>
      <c r="C22" s="956"/>
      <c r="D22" s="179" t="s">
        <v>367</v>
      </c>
    </row>
    <row r="23" spans="1:4" ht="20.25" thickBot="1">
      <c r="A23" s="953"/>
      <c r="B23" s="956"/>
      <c r="C23" s="957"/>
      <c r="D23" s="180" t="s">
        <v>316</v>
      </c>
    </row>
    <row r="24" spans="1:4" ht="19.5">
      <c r="A24" s="953"/>
      <c r="B24" s="956"/>
      <c r="C24" s="955" t="s">
        <v>312</v>
      </c>
      <c r="D24" s="179" t="s">
        <v>368</v>
      </c>
    </row>
    <row r="25" spans="1:4" ht="19.5">
      <c r="A25" s="953"/>
      <c r="B25" s="956"/>
      <c r="C25" s="956"/>
      <c r="D25" s="179" t="s">
        <v>369</v>
      </c>
    </row>
    <row r="26" spans="1:4" ht="20.25" thickBot="1">
      <c r="A26" s="953"/>
      <c r="B26" s="956"/>
      <c r="C26" s="957"/>
      <c r="D26" s="180" t="s">
        <v>370</v>
      </c>
    </row>
    <row r="27" spans="1:4" ht="19.5">
      <c r="A27" s="953"/>
      <c r="B27" s="956"/>
      <c r="C27" s="955" t="s">
        <v>313</v>
      </c>
      <c r="D27" s="179" t="s">
        <v>371</v>
      </c>
    </row>
    <row r="28" spans="1:4" ht="20.25" thickBot="1">
      <c r="A28" s="954"/>
      <c r="B28" s="957"/>
      <c r="C28" s="957"/>
      <c r="D28" s="180" t="s">
        <v>372</v>
      </c>
    </row>
    <row r="29" spans="1:4" ht="21.75" thickBot="1">
      <c r="A29" s="952">
        <v>4</v>
      </c>
      <c r="B29" s="955" t="s">
        <v>317</v>
      </c>
      <c r="C29" s="183" t="s">
        <v>311</v>
      </c>
      <c r="D29" s="180" t="s">
        <v>373</v>
      </c>
    </row>
    <row r="30" spans="1:4" ht="19.5">
      <c r="A30" s="953"/>
      <c r="B30" s="956"/>
      <c r="C30" s="955" t="s">
        <v>312</v>
      </c>
      <c r="D30" s="179" t="s">
        <v>374</v>
      </c>
    </row>
    <row r="31" spans="1:4" ht="20.25" thickBot="1">
      <c r="A31" s="953"/>
      <c r="B31" s="956"/>
      <c r="C31" s="957"/>
      <c r="D31" s="180" t="s">
        <v>318</v>
      </c>
    </row>
    <row r="32" spans="1:4" ht="19.5">
      <c r="A32" s="953"/>
      <c r="B32" s="956"/>
      <c r="C32" s="955" t="s">
        <v>313</v>
      </c>
      <c r="D32" s="179" t="s">
        <v>375</v>
      </c>
    </row>
    <row r="33" spans="1:4" ht="20.25" thickBot="1">
      <c r="A33" s="954"/>
      <c r="B33" s="957"/>
      <c r="C33" s="957"/>
      <c r="D33" s="180" t="s">
        <v>376</v>
      </c>
    </row>
    <row r="34" spans="1:4" ht="39.75" thickBot="1">
      <c r="A34" s="952">
        <v>5</v>
      </c>
      <c r="B34" s="955" t="s">
        <v>319</v>
      </c>
      <c r="C34" s="183" t="s">
        <v>311</v>
      </c>
      <c r="D34" s="180" t="s">
        <v>320</v>
      </c>
    </row>
    <row r="35" spans="1:4" ht="19.5">
      <c r="A35" s="953"/>
      <c r="B35" s="956"/>
      <c r="C35" s="955" t="s">
        <v>312</v>
      </c>
      <c r="D35" s="179" t="s">
        <v>321</v>
      </c>
    </row>
    <row r="36" spans="1:4" ht="19.5">
      <c r="A36" s="953"/>
      <c r="B36" s="956"/>
      <c r="C36" s="956"/>
      <c r="D36" s="179" t="s">
        <v>322</v>
      </c>
    </row>
    <row r="37" spans="1:4" ht="39">
      <c r="A37" s="953"/>
      <c r="B37" s="956"/>
      <c r="C37" s="956"/>
      <c r="D37" s="179" t="s">
        <v>323</v>
      </c>
    </row>
    <row r="38" spans="1:4" ht="19.5">
      <c r="A38" s="953"/>
      <c r="B38" s="956"/>
      <c r="C38" s="956"/>
      <c r="D38" s="179" t="s">
        <v>324</v>
      </c>
    </row>
    <row r="39" spans="1:4" ht="20.25" thickBot="1">
      <c r="A39" s="953"/>
      <c r="B39" s="956"/>
      <c r="C39" s="957"/>
      <c r="D39" s="180" t="s">
        <v>325</v>
      </c>
    </row>
    <row r="40" spans="1:4" ht="39">
      <c r="A40" s="953"/>
      <c r="B40" s="956"/>
      <c r="C40" s="955" t="s">
        <v>313</v>
      </c>
      <c r="D40" s="179" t="s">
        <v>326</v>
      </c>
    </row>
    <row r="41" spans="1:4" ht="20.25" thickBot="1">
      <c r="A41" s="954"/>
      <c r="B41" s="957"/>
      <c r="C41" s="957"/>
      <c r="D41" s="180" t="s">
        <v>327</v>
      </c>
    </row>
    <row r="42" spans="1:4" ht="19.5">
      <c r="A42" s="952">
        <v>6</v>
      </c>
      <c r="B42" s="955" t="s">
        <v>328</v>
      </c>
      <c r="C42" s="955" t="s">
        <v>311</v>
      </c>
      <c r="D42" s="179" t="s">
        <v>329</v>
      </c>
    </row>
    <row r="43" spans="1:4" ht="20.25" thickBot="1">
      <c r="A43" s="953"/>
      <c r="B43" s="956"/>
      <c r="C43" s="957"/>
      <c r="D43" s="180" t="s">
        <v>330</v>
      </c>
    </row>
    <row r="44" spans="1:4" ht="19.5">
      <c r="A44" s="953"/>
      <c r="B44" s="956"/>
      <c r="C44" s="955" t="s">
        <v>312</v>
      </c>
      <c r="D44" s="179" t="s">
        <v>331</v>
      </c>
    </row>
    <row r="45" spans="1:4" ht="20.25" thickBot="1">
      <c r="A45" s="953"/>
      <c r="B45" s="956"/>
      <c r="C45" s="957"/>
      <c r="D45" s="180" t="s">
        <v>332</v>
      </c>
    </row>
    <row r="46" spans="1:4" ht="19.5">
      <c r="A46" s="953"/>
      <c r="B46" s="956"/>
      <c r="C46" s="955" t="s">
        <v>313</v>
      </c>
      <c r="D46" s="179" t="s">
        <v>333</v>
      </c>
    </row>
    <row r="47" spans="1:4" ht="19.5">
      <c r="A47" s="953"/>
      <c r="B47" s="956"/>
      <c r="C47" s="956"/>
      <c r="D47" s="179" t="s">
        <v>334</v>
      </c>
    </row>
    <row r="48" spans="1:4" ht="20.25" thickBot="1">
      <c r="A48" s="954"/>
      <c r="B48" s="957"/>
      <c r="C48" s="957"/>
      <c r="D48" s="180" t="s">
        <v>335</v>
      </c>
    </row>
    <row r="49" spans="1:4" ht="19.5">
      <c r="A49" s="952">
        <v>7</v>
      </c>
      <c r="B49" s="955" t="s">
        <v>336</v>
      </c>
      <c r="C49" s="955" t="s">
        <v>311</v>
      </c>
      <c r="D49" s="179" t="s">
        <v>337</v>
      </c>
    </row>
    <row r="50" spans="1:4" ht="20.25" thickBot="1">
      <c r="A50" s="953"/>
      <c r="B50" s="956"/>
      <c r="C50" s="957"/>
      <c r="D50" s="180" t="s">
        <v>338</v>
      </c>
    </row>
    <row r="51" spans="1:4" ht="19.5">
      <c r="A51" s="953"/>
      <c r="B51" s="956"/>
      <c r="C51" s="955" t="s">
        <v>312</v>
      </c>
      <c r="D51" s="179" t="s">
        <v>339</v>
      </c>
    </row>
    <row r="52" spans="1:4" ht="19.5">
      <c r="A52" s="953"/>
      <c r="B52" s="956"/>
      <c r="C52" s="956"/>
      <c r="D52" s="179" t="s">
        <v>340</v>
      </c>
    </row>
    <row r="53" spans="1:4" ht="20.25" thickBot="1">
      <c r="A53" s="953"/>
      <c r="B53" s="956"/>
      <c r="C53" s="957"/>
      <c r="D53" s="180" t="s">
        <v>341</v>
      </c>
    </row>
    <row r="54" spans="1:4" ht="21.75" thickBot="1">
      <c r="A54" s="954"/>
      <c r="B54" s="957"/>
      <c r="C54" s="183" t="s">
        <v>313</v>
      </c>
      <c r="D54" s="180" t="s">
        <v>342</v>
      </c>
    </row>
    <row r="55" spans="1:4" ht="19.5">
      <c r="A55" s="952">
        <v>8</v>
      </c>
      <c r="B55" s="955" t="s">
        <v>343</v>
      </c>
      <c r="C55" s="955" t="s">
        <v>311</v>
      </c>
      <c r="D55" s="179" t="s">
        <v>377</v>
      </c>
    </row>
    <row r="56" spans="1:4" ht="19.5">
      <c r="A56" s="953"/>
      <c r="B56" s="956"/>
      <c r="C56" s="956"/>
      <c r="D56" s="179" t="s">
        <v>378</v>
      </c>
    </row>
    <row r="57" spans="1:4" ht="19.5">
      <c r="A57" s="953"/>
      <c r="B57" s="956"/>
      <c r="C57" s="956"/>
      <c r="D57" s="179" t="s">
        <v>379</v>
      </c>
    </row>
    <row r="58" spans="1:4" ht="39">
      <c r="A58" s="953"/>
      <c r="B58" s="956"/>
      <c r="C58" s="956"/>
      <c r="D58" s="179" t="s">
        <v>380</v>
      </c>
    </row>
    <row r="59" spans="1:4" ht="20.25" thickBot="1">
      <c r="A59" s="953"/>
      <c r="B59" s="956"/>
      <c r="C59" s="957"/>
      <c r="D59" s="180" t="s">
        <v>381</v>
      </c>
    </row>
    <row r="60" spans="1:4" ht="19.5">
      <c r="A60" s="953"/>
      <c r="B60" s="956"/>
      <c r="C60" s="955" t="s">
        <v>312</v>
      </c>
      <c r="D60" s="179" t="s">
        <v>344</v>
      </c>
    </row>
    <row r="61" spans="1:4" ht="19.5">
      <c r="A61" s="953"/>
      <c r="B61" s="956"/>
      <c r="C61" s="956"/>
      <c r="D61" s="179" t="s">
        <v>382</v>
      </c>
    </row>
    <row r="62" spans="1:4" ht="39">
      <c r="A62" s="953"/>
      <c r="B62" s="956"/>
      <c r="C62" s="956"/>
      <c r="D62" s="179" t="s">
        <v>383</v>
      </c>
    </row>
    <row r="63" spans="1:4" ht="19.5">
      <c r="A63" s="953"/>
      <c r="B63" s="956"/>
      <c r="C63" s="956"/>
      <c r="D63" s="179" t="s">
        <v>384</v>
      </c>
    </row>
    <row r="64" spans="1:4" ht="20.25" thickBot="1">
      <c r="A64" s="953"/>
      <c r="B64" s="956"/>
      <c r="C64" s="957"/>
      <c r="D64" s="180" t="s">
        <v>385</v>
      </c>
    </row>
    <row r="65" spans="1:4" ht="39.75" thickBot="1">
      <c r="A65" s="954"/>
      <c r="B65" s="957"/>
      <c r="C65" s="183" t="s">
        <v>313</v>
      </c>
      <c r="D65" s="180" t="s">
        <v>345</v>
      </c>
    </row>
    <row r="66" spans="1:4" ht="21.75" thickBot="1">
      <c r="A66" s="952">
        <v>9</v>
      </c>
      <c r="B66" s="955" t="s">
        <v>346</v>
      </c>
      <c r="C66" s="183" t="s">
        <v>311</v>
      </c>
      <c r="D66" s="180" t="s">
        <v>347</v>
      </c>
    </row>
    <row r="67" spans="1:4" ht="39.75" thickBot="1">
      <c r="A67" s="953"/>
      <c r="B67" s="956"/>
      <c r="C67" s="183" t="s">
        <v>312</v>
      </c>
      <c r="D67" s="180" t="s">
        <v>386</v>
      </c>
    </row>
    <row r="68" spans="1:4" ht="16.5" thickBot="1">
      <c r="A68" s="954"/>
      <c r="B68" s="957"/>
      <c r="C68" s="184" t="s">
        <v>313</v>
      </c>
      <c r="D68" s="181" t="s">
        <v>387</v>
      </c>
    </row>
  </sheetData>
  <mergeCells count="39">
    <mergeCell ref="A1:D1"/>
    <mergeCell ref="A3:A12"/>
    <mergeCell ref="B3:B12"/>
    <mergeCell ref="C3:C5"/>
    <mergeCell ref="C6:C9"/>
    <mergeCell ref="C10:C12"/>
    <mergeCell ref="C16:C17"/>
    <mergeCell ref="C18:C20"/>
    <mergeCell ref="A21:A28"/>
    <mergeCell ref="B21:B28"/>
    <mergeCell ref="C21:C23"/>
    <mergeCell ref="C24:C26"/>
    <mergeCell ref="C27:C28"/>
    <mergeCell ref="A13:A20"/>
    <mergeCell ref="B13:B20"/>
    <mergeCell ref="C13:C15"/>
    <mergeCell ref="A66:A68"/>
    <mergeCell ref="B66:B68"/>
    <mergeCell ref="A42:A48"/>
    <mergeCell ref="B42:B48"/>
    <mergeCell ref="C42:C43"/>
    <mergeCell ref="C44:C45"/>
    <mergeCell ref="C46:C48"/>
    <mergeCell ref="A49:A54"/>
    <mergeCell ref="B49:B54"/>
    <mergeCell ref="C49:C50"/>
    <mergeCell ref="C51:C53"/>
    <mergeCell ref="A55:A65"/>
    <mergeCell ref="B55:B65"/>
    <mergeCell ref="C55:C59"/>
    <mergeCell ref="C60:C64"/>
    <mergeCell ref="A29:A33"/>
    <mergeCell ref="B29:B33"/>
    <mergeCell ref="C30:C31"/>
    <mergeCell ref="C32:C33"/>
    <mergeCell ref="A34:A41"/>
    <mergeCell ref="B34:B41"/>
    <mergeCell ref="C35:C39"/>
    <mergeCell ref="C40:C41"/>
  </mergeCells>
  <pageMargins left="0.7" right="0.7" top="0.75" bottom="0.75" header="0.3" footer="0.3"/>
  <pageSetup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70C0"/>
  </sheetPr>
  <dimension ref="B3:D32"/>
  <sheetViews>
    <sheetView rightToLeft="1" topLeftCell="D1" workbookViewId="0">
      <selection activeCell="D4" sqref="D4"/>
    </sheetView>
  </sheetViews>
  <sheetFormatPr defaultRowHeight="14.25"/>
  <cols>
    <col min="3" max="3" width="45.375" customWidth="1"/>
    <col min="4" max="4" width="193.25" customWidth="1"/>
  </cols>
  <sheetData>
    <row r="3" spans="2:4" ht="30.75" customHeight="1">
      <c r="B3" s="256" t="s">
        <v>160</v>
      </c>
      <c r="C3" s="256" t="s">
        <v>430</v>
      </c>
      <c r="D3" s="256" t="s">
        <v>431</v>
      </c>
    </row>
    <row r="4" spans="2:4" ht="54">
      <c r="B4" s="236">
        <v>1</v>
      </c>
      <c r="C4" s="236" t="s">
        <v>432</v>
      </c>
      <c r="D4" s="257" t="s">
        <v>433</v>
      </c>
    </row>
    <row r="5" spans="2:4" ht="27">
      <c r="B5" s="254">
        <v>2</v>
      </c>
      <c r="C5" s="254"/>
      <c r="D5" s="258"/>
    </row>
    <row r="6" spans="2:4" ht="27">
      <c r="B6" s="236">
        <v>3</v>
      </c>
      <c r="C6" s="236"/>
      <c r="D6" s="259"/>
    </row>
    <row r="7" spans="2:4" ht="27">
      <c r="B7" s="254">
        <v>4</v>
      </c>
      <c r="C7" s="254"/>
      <c r="D7" s="258"/>
    </row>
    <row r="8" spans="2:4" ht="27">
      <c r="B8" s="236">
        <v>5</v>
      </c>
      <c r="C8" s="236"/>
      <c r="D8" s="259"/>
    </row>
    <row r="9" spans="2:4" ht="27">
      <c r="B9" s="254">
        <v>6</v>
      </c>
      <c r="C9" s="254"/>
      <c r="D9" s="258"/>
    </row>
    <row r="10" spans="2:4" ht="27">
      <c r="B10" s="236">
        <v>7</v>
      </c>
      <c r="C10" s="236"/>
      <c r="D10" s="259"/>
    </row>
    <row r="11" spans="2:4" ht="27">
      <c r="B11" s="254">
        <v>8</v>
      </c>
      <c r="C11" s="254"/>
      <c r="D11" s="258"/>
    </row>
    <row r="12" spans="2:4" ht="27">
      <c r="B12" s="236">
        <v>9</v>
      </c>
      <c r="C12" s="236"/>
      <c r="D12" s="259"/>
    </row>
    <row r="13" spans="2:4" ht="27">
      <c r="B13" s="254">
        <v>10</v>
      </c>
      <c r="C13" s="254"/>
      <c r="D13" s="258"/>
    </row>
    <row r="14" spans="2:4" ht="27">
      <c r="B14" s="236">
        <v>11</v>
      </c>
      <c r="C14" s="236"/>
      <c r="D14" s="259"/>
    </row>
    <row r="15" spans="2:4" ht="27">
      <c r="B15" s="254">
        <v>12</v>
      </c>
      <c r="C15" s="254"/>
      <c r="D15" s="258"/>
    </row>
    <row r="16" spans="2:4" ht="27">
      <c r="B16" s="236">
        <v>13</v>
      </c>
      <c r="C16" s="236"/>
      <c r="D16" s="259"/>
    </row>
    <row r="17" spans="2:4" ht="27">
      <c r="B17" s="254">
        <v>14</v>
      </c>
      <c r="C17" s="254"/>
      <c r="D17" s="258"/>
    </row>
    <row r="18" spans="2:4" ht="27">
      <c r="B18" s="236">
        <v>15</v>
      </c>
      <c r="C18" s="236"/>
      <c r="D18" s="259"/>
    </row>
    <row r="19" spans="2:4" ht="27">
      <c r="B19" s="254">
        <v>16</v>
      </c>
      <c r="C19" s="254"/>
      <c r="D19" s="258"/>
    </row>
    <row r="20" spans="2:4" ht="27">
      <c r="B20" s="236">
        <v>17</v>
      </c>
      <c r="C20" s="236"/>
      <c r="D20" s="259"/>
    </row>
    <row r="21" spans="2:4" ht="27">
      <c r="B21" s="254">
        <v>18</v>
      </c>
      <c r="C21" s="254"/>
      <c r="D21" s="258"/>
    </row>
    <row r="22" spans="2:4" ht="27">
      <c r="B22" s="236">
        <v>19</v>
      </c>
      <c r="C22" s="236"/>
      <c r="D22" s="259"/>
    </row>
    <row r="23" spans="2:4" ht="27">
      <c r="B23" s="254">
        <v>20</v>
      </c>
      <c r="C23" s="254"/>
      <c r="D23" s="258"/>
    </row>
    <row r="24" spans="2:4" ht="27">
      <c r="B24" s="236">
        <v>21</v>
      </c>
      <c r="C24" s="236"/>
      <c r="D24" s="259"/>
    </row>
    <row r="25" spans="2:4" ht="27">
      <c r="B25" s="254">
        <v>22</v>
      </c>
      <c r="C25" s="254"/>
      <c r="D25" s="258"/>
    </row>
    <row r="26" spans="2:4" ht="27">
      <c r="B26" s="236">
        <v>23</v>
      </c>
      <c r="C26" s="236"/>
      <c r="D26" s="259"/>
    </row>
    <row r="27" spans="2:4" ht="27">
      <c r="B27" s="254">
        <v>24</v>
      </c>
      <c r="C27" s="254"/>
      <c r="D27" s="258"/>
    </row>
    <row r="28" spans="2:4" ht="27">
      <c r="B28" s="236">
        <v>25</v>
      </c>
      <c r="C28" s="236"/>
      <c r="D28" s="259"/>
    </row>
    <row r="29" spans="2:4" ht="27">
      <c r="B29" s="254">
        <v>26</v>
      </c>
      <c r="C29" s="254"/>
      <c r="D29" s="258"/>
    </row>
    <row r="30" spans="2:4" ht="27">
      <c r="B30" s="236">
        <v>27</v>
      </c>
      <c r="C30" s="236"/>
      <c r="D30" s="259"/>
    </row>
    <row r="31" spans="2:4" ht="27">
      <c r="B31" s="254">
        <v>28</v>
      </c>
      <c r="C31" s="254"/>
      <c r="D31" s="258"/>
    </row>
    <row r="32" spans="2:4" ht="18">
      <c r="B32" s="255"/>
      <c r="C32" s="255"/>
      <c r="D32" s="25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Y D A A B Q S w M E F A A C A A g A o 4 1 v W a 2 K R J y n A A A A + Q A A A B I A H A B D b 2 5 m a W c v U G F j a 2 F n Z S 5 4 b W w g o h g A K K A U A A A A A A A A A A A A A A A A A A A A A A A A A A A A h Y 9 N D o I w G E S v Q r q n P 4 j G k I + y c C u J C d G 4 b U q F R i i G F s v d X H g k r y C J Y t i 5 n M m b 5 M 3 r 8 Y R s b J v g r n q r O 5 M i h i k K l J F d q U 2 V o s F d w i 3 K O B y E v I p K B R N s b D J a n a L a u V t C i P c e + x X u + o p E l D J y z v e F r F U r Q m 2 s E 0 Y q 9 F u V / 1 e I w + k j w y M c x T i m m z V m M W V A 5 h 5 y b R b M p I w p k E U J u 6 F x Q 6 + 4 M u G x A D J H I N 8 b / A 1 Q S w M E F A A C A A g A o 4 1 v 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O N b 1 l C 9 t o 4 r Q A A A B 4 B A A A T A B w A R m 9 y b X V s Y X M v U 2 V j d G l v b j E u b S C i G A A o o B Q A A A A A A A A A A A A A A A A A A A A A A A A A A A B 1 j j 8 L g z A Q x X c h 3 y G k i 0 I Q 7 J 9 J n E L X L g o d x C H a a x V j U p I I F v G 7 N z Z 0 K N R b D n 7 v 3 X t n o L G d k j j 3 O 0 l R g A L T c g 0 3 X P B a w A l n W I B F A X a T q 1 E 3 4 M h 5 a k D E b N Q a p L 0 q 3 d d K 9 W E 0 l x c + Q E b 8 J a m W k i l p n a W i P m B H W M v l Y w 1 / P Y G 4 p I 8 1 L j S X 5 q 7 0 w J Q Y B 7 m K J v R t d J 6 J p w m h 2 D o F W 5 j s Q v G X 7 z f 4 Y Y M f f / g S o a C T f 9 9 L 3 1 B L A Q I t A B Q A A g A I A K O N b 1 m t i k S c p w A A A P k A A A A S A A A A A A A A A A A A A A A A A A A A A A B D b 2 5 m a W c v U G F j a 2 F n Z S 5 4 b W x Q S w E C L Q A U A A I A C A C j j W 9 Z D 8 r p q 6 Q A A A D p A A A A E w A A A A A A A A A A A A A A A A D z A A A A W 0 N v b n R l b n R f V H l w Z X N d L n h t b F B L A Q I t A B Q A A g A I A K O N b 1 l C 9 t o 4 r Q A A A B 4 B A A A T A A A A A A A A A A A A A A A A A O Q B A A B G b 3 J t d W x h c y 9 T Z W N 0 a W 9 u M S 5 t U E s F B g A A A A A D A A M A w g A A A N 4 C 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l Y J A A A A A A A A N A k 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s Z T U 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S I g L z 4 8 R W 5 0 c n k g V H l w Z T 0 i R m l s b E V y c m 9 y Q 2 9 1 b n Q i I F Z h b H V l P S J s M C I g L z 4 8 R W 5 0 c n k g V H l w Z T 0 i R m l s b E N v b H V t b l R 5 c G V z I i B W Y W x 1 Z T 0 i c 0 J n W U d C Z z 0 9 I i A v P j x F b n R y e S B U e X B l P S J G a W x s Q 2 9 s d W 1 u T m F t Z X M i I F Z h b H V l P S J z W y Z x d W 9 0 O 0 N v b H V t b j E m c X V v d D s s J n F 1 b 3 Q 7 Q 2 9 s d W 1 u M i Z x d W 9 0 O y w m c X V v d D t D b 2 x 1 b W 4 z J n F 1 b 3 Q 7 L C Z x d W 9 0 O 0 N v b H V t b j Q m c X V v d D t d I i A v P j x F b n R y e S B U e X B l P S J G a W x s R X J y b 3 J D b 2 R l I i B W Y W x 1 Z T 0 i c 1 V u a 2 5 v d 2 4 i I C 8 + P E V u d H J 5 I F R 5 c G U 9 I k Z p b G x M Y X N 0 V X B k Y X R l Z C I g V m F s d W U 9 I m Q y M D I 0 L T E x L T E 1 V D E 0 O j E z O j Q w L j U 4 N z U 2 M T F a 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J l b G F 0 a W 9 u c 2 h p c E l u Z m 9 D b 2 5 0 Y W l u Z X I i I F Z h b H V l P S J z e y Z x d W 9 0 O 2 N v b H V t b k N v d W 5 0 J n F 1 b 3 Q 7 O j Q s J n F 1 b 3 Q 7 a 2 V 5 Q 2 9 s d W 1 u T m F t Z X M m c X V v d D s 6 W 1 0 s J n F 1 b 3 Q 7 c X V l c n l S Z W x h d G l v b n N o a X B z J n F 1 b 3 Q 7 O l t d L C Z x d W 9 0 O 2 N v b H V t b k l k Z W 5 0 a X R p Z X M m c X V v d D s 6 W y Z x d W 9 0 O 1 N l Y 3 R p b 2 4 x L 1 R h Y m x l N S 9 D a G F u Z 2 V k I F R 5 c G U u e 0 N v b H V t b j E s M H 0 m c X V v d D s s J n F 1 b 3 Q 7 U 2 V j d G l v b j E v V G F i b G U 1 L 0 N o Y W 5 n Z W Q g V H l w Z S 5 7 Q 2 9 s d W 1 u M i w x f S Z x d W 9 0 O y w m c X V v d D t T Z W N 0 a W 9 u M S 9 U Y W J s Z T U v Q 2 h h b m d l Z C B U e X B l L n t D b 2 x 1 b W 4 z L D J 9 J n F 1 b 3 Q 7 L C Z x d W 9 0 O 1 N l Y 3 R p b 2 4 x L 1 R h Y m x l N S 9 D a G F u Z 2 V k I F R 5 c G U u e 0 N v b H V t b j Q s M 3 0 m c X V v d D t d L C Z x d W 9 0 O 0 N v b H V t b k N v d W 5 0 J n F 1 b 3 Q 7 O j Q s J n F 1 b 3 Q 7 S 2 V 5 Q 2 9 s d W 1 u T m F t Z X M m c X V v d D s 6 W 1 0 s J n F 1 b 3 Q 7 Q 2 9 s d W 1 u S W R l b n R p d G l l c y Z x d W 9 0 O z p b J n F 1 b 3 Q 7 U 2 V j d G l v b j E v V G F i b G U 1 L 0 N o Y W 5 n Z W Q g V H l w Z S 5 7 Q 2 9 s d W 1 u M S w w f S Z x d W 9 0 O y w m c X V v d D t T Z W N 0 a W 9 u M S 9 U Y W J s Z T U v Q 2 h h b m d l Z C B U e X B l L n t D b 2 x 1 b W 4 y L D F 9 J n F 1 b 3 Q 7 L C Z x d W 9 0 O 1 N l Y 3 R p b 2 4 x L 1 R h Y m x l N S 9 D a G F u Z 2 V k I F R 5 c G U u e 0 N v b H V t b j M s M n 0 m c X V v d D s s J n F 1 b 3 Q 7 U 2 V j d G l v b j E v V G F i b G U 1 L 0 N o Y W 5 n Z W Q g V H l w Z S 5 7 Q 2 9 s d W 1 u N C w z f S Z x d W 9 0 O 1 0 s J n F 1 b 3 Q 7 U m V s Y X R p b 2 5 z a G l w S W 5 m b y Z x d W 9 0 O z p b X X 0 i I C 8 + P E V u d H J 5 I F R 5 c G U 9 I k J 1 Z m Z l c k 5 l e H R S Z W Z y Z X N o I i B W Y W x 1 Z T 0 i b D E i I C 8 + P C 9 T d G F i b G V F b n R y a W V z P j w v S X R l b T 4 8 S X R l b T 4 8 S X R l b U x v Y 2 F 0 a W 9 u P j x J d G V t V H l w Z T 5 G b 3 J t d W x h P C 9 J d G V t V H l w Z T 4 8 S X R l b V B h d G g + U 2 V j d G l v b j E v V G F i b G U 1 L 1 N v d X J j Z T w v S X R l b V B h d G g + P C 9 J d G V t T G 9 j Y X R p b 2 4 + P F N 0 Y W J s Z U V u d H J p Z X M g L z 4 8 L 0 l 0 Z W 0 + P E l 0 Z W 0 + P E l 0 Z W 1 M b 2 N h d G l v b j 4 8 S X R l b V R 5 c G U + R m 9 y b X V s Y T w v S X R l b V R 5 c G U + P E l 0 Z W 1 Q Y X R o P l N l Y 3 R p b 2 4 x L 1 R h Y m x l N S 9 D a G F u Z 2 V k J T I w V H l w Z T w v S X R l b V B h d G g + P C 9 J d G V t T G 9 j Y X R p b 2 4 + P F N 0 Y W J s Z U V u d H J p Z X M g L z 4 8 L 0 l 0 Z W 0 + P C 9 J d G V t c z 4 8 L 0 x v Y 2 F s U G F j a 2 F n Z U 1 l d G F k Y X R h R m l s Z T 4 W A A A A U E s F B g A A A A A A A A A A A A A A A A A A A A A A A C Y B A A A B A A A A 0 I y d 3 w E V 0 R G M e g D A T 8 K X 6 w E A A A D 3 F 8 N C e L 8 l S a C d w t U z A 0 l 6 A A A A A A I A A A A A A B B m A A A A A Q A A I A A A A B m F U L k S F 0 4 E N k i V L u Q t I e y N t 3 R p / l 1 X k D V g h X K r u R z t A A A A A A 6 A A A A A A g A A I A A A A N H z z k u Z l i J l h h R 6 S X Y v V X N A f F Q y j Z c 4 F d l 8 M x W B p z T g U A A A A J U h e h 4 9 P V w j U 1 s u D 0 8 t F A 4 X 2 / K O / v X D c M T x o 9 3 R N P 0 f p O D d / f W U 4 2 Z / W i s 6 J j p K P p 1 N g L 3 e Q 9 e U J a 6 6 1 W C R 2 F p 6 G x 1 Z y r r D l u 3 4 a 9 u 8 + y A t Q A A A A K L Z p s M / + u 1 8 n z z k N F U D Y Q / a O V P t Z u q 1 o y Y Z V 5 N d n 5 i Q b 8 y v R t + u P O R i x q N d H 8 8 w u + T / b L U i t O w S / / 2 P 9 7 r n F O w = < / D a t a M a s h u p > 
</file>

<file path=customXml/itemProps1.xml><?xml version="1.0" encoding="utf-8"?>
<ds:datastoreItem xmlns:ds="http://schemas.openxmlformats.org/officeDocument/2006/customXml" ds:itemID="{14B3AF45-41BE-4F63-93CF-222E5794EC6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جدول امتیازات</vt:lpstr>
      <vt:lpstr>ورود اطلاعات پابه</vt:lpstr>
      <vt:lpstr>خلاصه سوابق</vt:lpstr>
      <vt:lpstr>ش آموزش</vt:lpstr>
      <vt:lpstr>فرم 1-1</vt:lpstr>
      <vt:lpstr>فرم 2-1</vt:lpstr>
      <vt:lpstr>فرم 2</vt:lpstr>
      <vt:lpstr>جدول پیوست 1 عوامل خاص</vt:lpstr>
      <vt:lpstr>راهنما</vt:lpstr>
      <vt:lpstr>'جدول امتیازات'!Print_Area</vt:lpstr>
      <vt:lpstr>'جدول پیوست 1 عوامل خاص'!Print_Area</vt:lpstr>
      <vt:lpstr>'خلاصه سوابق'!Print_Area</vt:lpstr>
      <vt:lpstr>'ش آموزش'!Print_Area</vt:lpstr>
      <vt:lpstr>'فرم 1-1'!Print_Area</vt:lpstr>
      <vt:lpstr>'فرم 2'!Print_Area</vt:lpstr>
      <vt:lpstr>'فرم 2-1'!Print_Area</vt:lpstr>
      <vt:lpstr>'ورود اطلاعات پابه'!Print_Area</vt:lpstr>
      <vt:lpstr>'ش آموزش'!Print_Titles</vt:lpstr>
      <vt:lpstr>'فرم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Houshmandi</dc:creator>
  <cp:lastModifiedBy>moein</cp:lastModifiedBy>
  <cp:lastPrinted>2025-01-20T07:07:50Z</cp:lastPrinted>
  <dcterms:created xsi:type="dcterms:W3CDTF">2017-10-15T06:27:36Z</dcterms:created>
  <dcterms:modified xsi:type="dcterms:W3CDTF">2025-04-21T09:55:36Z</dcterms:modified>
</cp:coreProperties>
</file>